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134.ms\SETORES\DGC\5. UNIDADE DE INTEGRIDADE PRIVADA\PROGRAMA DE INTEGRIDADE PRIVADA\MATERIAL MS\MINUTAS FINAIS\RELATÓRIOS DE PERFIL E DE CONFORMIDADE FINAIS\"/>
    </mc:Choice>
  </mc:AlternateContent>
  <bookViews>
    <workbookView xWindow="0" yWindow="0" windowWidth="24015" windowHeight="11535" tabRatio="500"/>
  </bookViews>
  <sheets>
    <sheet name="Avaliação" sheetId="7" r:id="rId1"/>
  </sheets>
  <calcPr calcId="162913"/>
  <extLst>
    <ext xmlns:loext="http://schemas.libreoffice.org/" uri="{7626C862-2A13-11E5-B345-FEFF819CDC9F}">
      <loext:extCalcPr stringRefSyntax="CalcA1ExcelA1"/>
    </ext>
  </extLst>
</workbook>
</file>

<file path=xl/calcChain.xml><?xml version="1.0" encoding="utf-8"?>
<calcChain xmlns="http://schemas.openxmlformats.org/spreadsheetml/2006/main">
  <c r="D11" i="7" l="1"/>
  <c r="D8" i="7"/>
  <c r="D14" i="7"/>
  <c r="C79" i="7" l="1"/>
  <c r="A14" i="7"/>
  <c r="A29" i="7"/>
  <c r="A7" i="7"/>
  <c r="D84" i="7" l="1"/>
  <c r="D83" i="7"/>
  <c r="C85" i="7"/>
  <c r="A61" i="7"/>
  <c r="A64" i="7"/>
  <c r="A85" i="7"/>
  <c r="A62" i="7"/>
  <c r="A83" i="7"/>
  <c r="A80" i="7"/>
  <c r="D12" i="7" l="1"/>
  <c r="D13" i="7" l="1"/>
  <c r="D49" i="7"/>
  <c r="D50" i="7"/>
  <c r="A40" i="7"/>
  <c r="A44" i="7"/>
  <c r="A46" i="7"/>
  <c r="A47" i="7"/>
  <c r="A43" i="7"/>
  <c r="A42" i="7"/>
  <c r="A41" i="7"/>
  <c r="A45" i="7"/>
  <c r="C36" i="7" l="1"/>
  <c r="D46" i="7"/>
  <c r="D16" i="7" l="1"/>
  <c r="D15" i="7"/>
  <c r="D97" i="7"/>
  <c r="D96" i="7"/>
  <c r="D95" i="7"/>
  <c r="D94" i="7"/>
  <c r="C93" i="7"/>
  <c r="D91" i="7"/>
  <c r="D90" i="7"/>
  <c r="D89" i="7"/>
  <c r="D88" i="7"/>
  <c r="D87" i="7"/>
  <c r="D86" i="7"/>
  <c r="D82" i="7"/>
  <c r="D81" i="7"/>
  <c r="D80" i="7"/>
  <c r="D78" i="7"/>
  <c r="D77" i="7"/>
  <c r="D76" i="7"/>
  <c r="D75" i="7"/>
  <c r="D74" i="7"/>
  <c r="D73" i="7"/>
  <c r="D72" i="7"/>
  <c r="C71" i="7"/>
  <c r="D70" i="7"/>
  <c r="D69" i="7"/>
  <c r="D68" i="7"/>
  <c r="D67" i="7"/>
  <c r="D66" i="7"/>
  <c r="C65" i="7"/>
  <c r="D64" i="7"/>
  <c r="D63" i="7"/>
  <c r="D62" i="7"/>
  <c r="D61" i="7"/>
  <c r="D60" i="7"/>
  <c r="D59" i="7"/>
  <c r="D58" i="7"/>
  <c r="C57" i="7"/>
  <c r="D56" i="7"/>
  <c r="D55" i="7"/>
  <c r="D54" i="7"/>
  <c r="D53" i="7"/>
  <c r="D52" i="7"/>
  <c r="C51" i="7"/>
  <c r="D47" i="7"/>
  <c r="D45" i="7"/>
  <c r="D44" i="7"/>
  <c r="D43" i="7"/>
  <c r="D42" i="7"/>
  <c r="D41" i="7"/>
  <c r="D40" i="7"/>
  <c r="D39" i="7"/>
  <c r="D38" i="7"/>
  <c r="D37" i="7"/>
  <c r="C34" i="7"/>
  <c r="D33" i="7"/>
  <c r="D32" i="7"/>
  <c r="D31" i="7"/>
  <c r="D30" i="7"/>
  <c r="C28" i="7"/>
  <c r="D27" i="7"/>
  <c r="D26" i="7"/>
  <c r="D25" i="7"/>
  <c r="D24" i="7"/>
  <c r="D23" i="7"/>
  <c r="D22" i="7"/>
  <c r="D21" i="7"/>
  <c r="D20" i="7"/>
  <c r="C18" i="7"/>
  <c r="D17" i="7"/>
  <c r="D10" i="7"/>
  <c r="D9" i="7"/>
  <c r="A97" i="7"/>
  <c r="A19" i="7"/>
  <c r="A67" i="7"/>
  <c r="A73" i="7"/>
  <c r="A76" i="7"/>
  <c r="A59" i="7"/>
  <c r="A69" i="7"/>
  <c r="A65" i="7"/>
  <c r="A93" i="7"/>
  <c r="A74" i="7"/>
  <c r="A86" i="7"/>
  <c r="A53" i="7"/>
  <c r="A16" i="7"/>
  <c r="A15" i="7"/>
  <c r="A72" i="7"/>
  <c r="A37" i="7"/>
  <c r="A63" i="7"/>
  <c r="A12" i="7"/>
  <c r="A66" i="7"/>
  <c r="A81" i="7"/>
  <c r="A36" i="7"/>
  <c r="A87" i="7"/>
  <c r="A35" i="7"/>
  <c r="A60" i="7"/>
  <c r="A57" i="7"/>
  <c r="A75" i="7"/>
  <c r="A88" i="7"/>
  <c r="A91" i="7"/>
  <c r="A94" i="7"/>
  <c r="A54" i="7"/>
  <c r="C7" i="7"/>
  <c r="A39" i="7"/>
  <c r="A56" i="7"/>
  <c r="A52" i="7"/>
  <c r="A79" i="7"/>
  <c r="A17" i="7"/>
  <c r="A89" i="7"/>
  <c r="A71" i="7"/>
  <c r="A96" i="7"/>
  <c r="A38" i="7"/>
  <c r="A68" i="7"/>
  <c r="A95" i="7"/>
  <c r="A78" i="7"/>
  <c r="A55" i="7"/>
  <c r="A51" i="7"/>
  <c r="A13" i="7"/>
  <c r="A82" i="7"/>
  <c r="A90" i="7"/>
  <c r="A77" i="7"/>
  <c r="A70" i="7"/>
  <c r="D18" i="7" l="1"/>
  <c r="D99" i="7" s="1"/>
  <c r="D85" i="7"/>
  <c r="D71" i="7"/>
  <c r="D28" i="7"/>
  <c r="D79" i="7"/>
  <c r="D57" i="7"/>
  <c r="D51" i="7"/>
  <c r="D34" i="7"/>
  <c r="D98" i="7"/>
  <c r="D36" i="7"/>
  <c r="C92" i="7"/>
  <c r="C99" i="7" s="1"/>
  <c r="D65" i="7"/>
  <c r="D92" i="7" l="1"/>
</calcChain>
</file>

<file path=xl/sharedStrings.xml><?xml version="1.0" encoding="utf-8"?>
<sst xmlns="http://schemas.openxmlformats.org/spreadsheetml/2006/main" count="89" uniqueCount="83">
  <si>
    <t>RELATÓRIO DE CONFORMIDADE</t>
  </si>
  <si>
    <t>Pessoa Jurídica contratada: (razão social)                                   CNPJ:                                     Órgão contratante:                                           N° do contrato:</t>
  </si>
  <si>
    <t>Responsável pelas informações:                                                           CPF:                                         Cargo:                                                         E-mail / Telefone:</t>
  </si>
  <si>
    <t>Justificativa e comprovação da resposta</t>
  </si>
  <si>
    <t>Mensagens de apoio ao programa: inseridas em emails enviados ao empregados e terceiros; entrevistas que abordam o tema; notícias em informativos internos; campanhas institucionais; mensagem de membros da alta direção no Código de Ética e em outras políticas de integridade; mensagem na página eletrônica da empresa sobre o compromisso da alta direção com a ética e a integridade.</t>
  </si>
  <si>
    <t>Atas que demonstrem a abordagem do tema em reuniões com participação de membros da alta direção; documentos que comprovem o recebimento e análise de indicadores e estatísticas sobre o Programa de Integridade; assinaturas de membros da alta direção em relatórios de atividades do Programa de Integridade; cópias de comunicações internas trocadas entre a alta direção e os responsáveis pelas atividades do Programa de Integridade.</t>
  </si>
  <si>
    <t>Documento formal que demonstre a aprovação das normas e políticas pelo conselho de administração ou pelas mais altas instâncias da empresa. Ex: Atas de reuniões ou indicação direta na própria norma ou política da área/pessoa responsável pela aprovação.</t>
  </si>
  <si>
    <t xml:space="preserve">Cópia do documento que comprove a comunicação espontânea pela pessoa jurídica antes da instauração do processo. </t>
  </si>
  <si>
    <t>Comprovação de ressarcimento pela pessoa jurídica dos danos a que tenha dado causa.</t>
  </si>
  <si>
    <t>Cópia do termo de rescisão do contrato ou outro documento oficial que comprove o desligamento ou afastamento do cargo.</t>
  </si>
  <si>
    <t>Documento do órgão evidenciando as medidas/ações tomadas para prevenir práticas relacionadas ao ato lesivo cometido, como por exemplo: medidas de controles impostas, podendo ser uma política ou procedimento normatizado, software adquirido para automação ou detecção de fraudes, etc.)</t>
  </si>
  <si>
    <t xml:space="preserve">Documento formal em que haja essa previsão de forma expressa. </t>
  </si>
  <si>
    <t>Lista de presenças, materiais de estudo, testes aplicados, links de acesso a plataformas de treinamentos on-line, planilhas ou outros instrumentos de controle de frequência e participação.</t>
  </si>
  <si>
    <t>TOTAL</t>
  </si>
  <si>
    <t xml:space="preserve">Documento interno que indique a existência da instância e as suas atribuições; organogramas; atas de reunião de diretoria ou conselho indicando a criação da instância e/ou designando o responsável por essas atividades. </t>
  </si>
  <si>
    <t>2.2 O setor/pessoa responsável reporta diretamente à alta administração, não estando subordinada a outros departamentos como o Jurídico, Recursos Humanos, Auditoria Interna ou Financeiro?</t>
  </si>
  <si>
    <t>O conteúdo do documento que comprova a existência da instância de integridade contendo a previsão de reporte direto à alta administração; organograma da empresa; atas de reunião entre os responsáveis pela instância interna e membros da alta direção.</t>
  </si>
  <si>
    <t>2.3 O responsável pela função de integridade possui garantias expressas que possibilitam o exercício das suas atribuições com independência e autoridade, como proteção contra punições arbitrárias, mandato, autonomia para solicitar documentos e entrevistar empregados de qualquer departamento da empresa?</t>
  </si>
  <si>
    <t>As garantias, normalmente, estão inseridas no documento que define as atribuições da instância, mas podem ter sido conferidas diretamente pela mais alta instância da pessoa jurídica, nessa hipótese poderá ser comprovada a partir da apresentação de ata de reunião, por exemplo.</t>
  </si>
  <si>
    <t>2.4 As pessoas que atuam na área possuem qualificação na temática de integridade?</t>
  </si>
  <si>
    <t>Apresentar certificações em cursos, palestras ou capacitações na área.</t>
  </si>
  <si>
    <t>2.5 A empresa possui órgão colegiado para tratar de temas de ética e integridade, como comitês e conselhos de ética?</t>
  </si>
  <si>
    <t>Apresentar estatutos, regimentos ou políticas internas que comprovem a existência deste órgão colegiado e suas atribuições. Em alguns casos consta no próprio Código de Ética da empresa. Também pode ser comprovado por atas de reunião da comissão.</t>
  </si>
  <si>
    <t>2.6 A função de integridade tem estrutura (recursos materiais, humanos, financeiro) suficiente para uma atuação efetiva?</t>
  </si>
  <si>
    <t>Plano de ações anuais da empresa com algum destaque para área de integridade. Quantitativo de funcionários no setor, política salarial, organograma. Pode ser utilizado documento do setor de contabilidade de custos, caso exista, onde seria possível identificar a alocação de recursos no setor de integridade.</t>
  </si>
  <si>
    <t>2.7 O setor de integridade é consultado a respeito de decisões estratégicas e operacionais que possam impactar nos riscos de integridade?</t>
  </si>
  <si>
    <t>Fluxograma / Organograma da tomada de decisão. Atas de reuniões da alta administração, de comitês internos ou do conselho de administração da empresa, onde fique evidenciado a participação do setor responsável pela integridade.</t>
  </si>
  <si>
    <t>2.8 Houve mais de uma reunião desse conselho nos últimos 24 meses, contados a partir da data de assinatura do contrato?</t>
  </si>
  <si>
    <t>Atas de reunião entre os responsáveis pelo setor de integridade.</t>
  </si>
  <si>
    <t>3.2 Após realização do processo de levantamento e mapeamento de riscos, foram feitas atualizações nas políticas e procedimentos de compliance com base na análise de riscos?</t>
  </si>
  <si>
    <t>Cronograma de ações a serem implementadas com vistas à mitigação dos riscos identificados no processo de GRC. Comprovação de implementação de política ou procedimento adotado após o processo de GRC.</t>
  </si>
  <si>
    <t>3.3 Há planejamento para que a análise de riscos seja revisada periodicamente?</t>
  </si>
  <si>
    <t>Apresentação de políticas e regimentos internos que demonstram um planejamento para revisão da análise de riscos. Pode estar inserido no documento que define a política de riscos da organização, ou no próprio Plano de Integridade.</t>
  </si>
  <si>
    <t>3.4 Foi realizada uma análise de riscos nos últimos 24 (vinte e quatro) meses, contados a partir da data de apresentação dos relatórios de perfil e conformidade?</t>
  </si>
  <si>
    <t>Ata de reunião. Documento interno comprovando a realização de procedimento de identificação e análise de eventos de riscos durante o período compreendido.</t>
  </si>
  <si>
    <t xml:space="preserve">Apresentação dos normativos, políticas e recomendações anti-fraude/corrupção. Código de Ética/Conduta. Política de contratação de terceiros. </t>
  </si>
  <si>
    <t>Encaminhar peças de campanhas, e-mails, links de páginas eletrônicas, cartazes, vídeos institucionais.</t>
  </si>
  <si>
    <t>Apresentação de atas de presença, certificados.</t>
  </si>
  <si>
    <t>Apresentar realização de testes, simulados e/ou questionários.</t>
  </si>
  <si>
    <t>Políticas disciplinando a realização de diligências; formulários; telas de consulta de fornecedores em bancos de dados governamentais (CNEP, CEIS, etc.); fluxogramas de análises; relatórios sobre terceiros; telas de sistemas utilizados para realização de verificações de terceiros.</t>
  </si>
  <si>
    <t xml:space="preserve">O avaliador deve analisar o conteúdo dos documentos apresentados nos itens anteriores e verificar se as diligências realizadas realmente abordam aspectos relacionados à prevenção da corrupção, bem como se elas são condizentes com perfil e porte da pessoa jurídica avaliada. </t>
  </si>
  <si>
    <t>Política de contratação que leve em conta a implantação de programas de integridade pelos fornecedores; convites para participação de eventos sobre o tema.</t>
  </si>
  <si>
    <t>Parecer/Relatório de auditoria independente já realizada</t>
  </si>
  <si>
    <t>Materiais de campanhas de divulgação de canais de denúncia; telas da intranet ou da internet em que haja divulgação dos canais; indicação dos canais no Código de Ética e em documentos disponibilizados para terceiros.</t>
  </si>
  <si>
    <t>Apresentação das políticas e procedimentos existentes, detalhando a forma de funcionamento do canal, incluindo o fluxo de tratamento das denúncias.</t>
  </si>
  <si>
    <t>Apresentação de relatórios produzidos com base na utilização dos canais. As perguntas têm por objetivo verificar se os canais estão sendo monitorados e se, de fato, as denúncias recebidas são apuradas.</t>
  </si>
  <si>
    <t>Procedimentos de responsabilização; atos de designação de comissão investigativa; relatórios de investigação evidenciando as medidas corretivas que foram tomadas, os responsáveis e as possíveis sanções aplicadas, podendo-se fazer uso de tarjas para se proteger informações sensíveis, como os dados pessoais dos responsáveis, mas tendo-se cuidado para não comprometer o valor probatório do documento; planilha ou arquivo onde constam o histórico dos processos de apuração de irregularidades e as medidas tomadas.</t>
  </si>
  <si>
    <t>Apresentação Plano de Monitoramento.</t>
  </si>
  <si>
    <t>Apresentação de relatórios, estatísticas e indicadores.</t>
  </si>
  <si>
    <t>Apresentação dos planos de ação para reduzir as fragilidades.</t>
  </si>
  <si>
    <t>TOTAL GERAL</t>
  </si>
  <si>
    <t>Cabe ao avaliador conferir o conteúdo dos documentos apresentados no item 4.1.1 para averiguar se apresentam os quesitos propostos.</t>
  </si>
  <si>
    <t>Código de Conduta de Terceiros com apresentação de Termo de Recebimento e Compromisso por parte dos fornecedores. Lista de presenças, materiais de estudo, testes aplicados, links de acesso a plataformas de treinamentos on-line, planilhas ou outros instrumentos de controle de frequência e participação</t>
  </si>
  <si>
    <t>Indicação dos canais: número de telefone, endereço da página eletrônica, indicação de e-mail; prints de tela do portal que faça referência aos canais.</t>
  </si>
  <si>
    <t>Apresentar plano de comunicação ou políticas de treinamento. Documento formalizando o cronograma das ações de treinamento e comunicação.</t>
  </si>
  <si>
    <t>Apresentação de Políticas e Procedimentos existentes.</t>
  </si>
  <si>
    <t>Indicação das páginas eletrônicas em que a divulgação é realizada.</t>
  </si>
  <si>
    <t xml:space="preserve">Indicação da página eletrônica ou imagens capturadas de tela do computador em que são disponibilizadas as políticas e recomendações; termo de distribuição ou recebimento de cópias físicas desses documentos para empregados que não tem acesso a computador. </t>
  </si>
  <si>
    <t>Apresentação do Código de Ética/Conduta em que haja previsão expressa de sua aplicação para terceiros.</t>
  </si>
  <si>
    <t>Demonstração do mapa de constatação, relatórios de acompanhamento e controle dos riscos congêneres. Demonstração do uso de sistema/medidas de avaliação de risco, incluindo a estimativa da probabilidade de ocorrência deles e das consequências da materialização desses riscos sobre os objetivos organizacionais e do planejamento estratégico. Apresentação de matriz de riscos, laudos e relatórios produzidos pela própria pessoa jurídica ou por terceiros contratados para essa finalidade.</t>
  </si>
  <si>
    <t>Organograma, comunicados.</t>
  </si>
  <si>
    <t>Apresentação de políticas e regimentos internos que tratam da realização dos registros contábeis; apresentação de fluxogramas, telas de sistemas e comunicações internas sobre o tema. Apresentação de documentos contábeis formais devidamente validados pelo profissional contábil e pela alta direção. Comprovação de manutenção de profissional contábil devidamente habilitado e registrado junto ao CRC (terceirizado ou não).</t>
  </si>
  <si>
    <t>4.1.4 As políticas de integridade estabelecidas pela empresa estão sendo efetivamente aplicadas nos quesitos em que:</t>
  </si>
  <si>
    <t>a) tratam da prevenção de conflito de interesses, inclusive nas relações com a Administração Pública e seus agentes?</t>
  </si>
  <si>
    <t>b) estabelecem orientações e controles sobre temas como realização de reuniões, encontros e outros tipos de interações com agentes públicos?</t>
  </si>
  <si>
    <t>Apresentação de atas de reuniões e outros documentos comprobatórios da comunicação estabelecida com a Administração Pública.</t>
  </si>
  <si>
    <t>1.1 Foram realizadas manifestações de apoio ao programa de integridade pela alta administração nos últimos 12 meses?</t>
  </si>
  <si>
    <t>1.2 A alta direção participou da implantação e supervisão das atividades relacionadas ao programa de integridade?</t>
  </si>
  <si>
    <t>Exemplos de Documentos Comprobatórios
(Exemplificativo)</t>
  </si>
  <si>
    <t>4.6.5 A empresa estabeleceu procedimentos que assegurem a pronta interrupção de irregularidades ou infrações detectadas e a tempestiva remediação dos danos gerados?</t>
  </si>
  <si>
    <t xml:space="preserve">Documentos que comprovem a garantia que mais de um representante da pessoa jurídica supervisione as operações ou atividades relevantes, como aquelas que envolvam grandes valores ou que estejam relacionadas com o setor público; código de ética ou documentos similares que têm a previsão de medidas a serem tomadas para interromper irregulariddades identificadas; comprovação da interrompção das irregularidades logo que elas forem detectadas e medidas tomadas após a ciência do fato; </t>
  </si>
  <si>
    <t>Apresentação de minutas de contratos que contenham cláusulas que exijam, por exemplo: (i)comprometimento com a integridade nas relações público-privadas e com as orientações e políticas da empresa contratante, inclusive com a previsão de aplicação do seu Programa de Integridade, se for o caso. (ii) previsão de rescisão contratual caso a contratada pratique atos lesivos à administração pública, nacional ou estrangeira; (iii) pagamento de indenização em caso de responsabilização da empresa contratante por ato do contratado. Também é possível que exista uma “Política de Terceiros” que determina a aplicação de cláusula contratual nos contratos celebrados pela pessoa jurídica. Previsão específica no código de ética da aplicação de sanções para aqueles que cometeram violações éticas/legais; indicação aos canais disponíveis de denúncia para esses casos mencionados.</t>
  </si>
  <si>
    <t>Código de Ética da empresa com previsão de analisar, quanto ao cometimento de irregularidade e atos ilícitos, as pessoas jurídicas envolvidas nos processos de fusão, auisição e reestruturação.</t>
  </si>
  <si>
    <t>4.3.1 O Código de ética e/ou padrões de conduta é extensivo a terceiros, tais como fornecedores, prestadores de serviço, agentes intermediários, representantes e associados, com plena divulgação aos envolvidos?</t>
  </si>
  <si>
    <t>2.1 A empresa possui uma pessoa ou um departamento responsável pelo Programa?</t>
  </si>
  <si>
    <t>3.1 A empresa realizou uma análise de riscos que contempla riscos relacionados à corrupção e fraude?</t>
  </si>
  <si>
    <r>
      <t xml:space="preserve">Resposta 
</t>
    </r>
    <r>
      <rPr>
        <sz val="14"/>
        <color theme="0"/>
        <rFont val="Arial"/>
        <family val="2"/>
      </rPr>
      <t>(Sim / Não / Parcialmente)</t>
    </r>
  </si>
  <si>
    <r>
      <t xml:space="preserve">Pontuação Adquirida
</t>
    </r>
    <r>
      <rPr>
        <sz val="14"/>
        <color theme="0"/>
        <rFont val="Arial"/>
        <family val="2"/>
      </rPr>
      <t>Não = 0%
Parcialmente = 50%
Sim = 100%</t>
    </r>
  </si>
  <si>
    <t>1.3 A aprovação das principais políticas relacionadas ao programa de integridade é feita pelas mais elevadas instâncias decisórias da empresa?</t>
  </si>
  <si>
    <t>ANEXO II</t>
  </si>
  <si>
    <t>1.4 Existem decisões, judiciais ou administrativas, envolvendo a pessoa jurídica ou membros da alta direção, relacionadas à prática de atos de corrupção ou de fraudes em licitação e contratos administrativos? (Se for "não", responder o 1.4.1 até o 1.4.4 como "não").</t>
  </si>
  <si>
    <t>Certidões negativas cíveis e criminais da empresa na Justiça Federal e Estadual de Mato Grosso do Sul.</t>
  </si>
  <si>
    <t>Comprovação da substituição períódica das comissões ou empregados encarregados de entrarem em contato e/ou negociarem com a Administração Pública; Comprovação de que ex-agentes públicos, contratados pela empresa, obedeceram o tempo de "quarentena" previsto nas legislações pertinentes.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</si>
</sst>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0"/>
      <color rgb="FF000000"/>
      <name val="Arial"/>
      <family val="2"/>
    </font>
    <font>
      <sz val="11"/>
      <color rgb="FF000000"/>
      <name val="Calibri"/>
      <family val="2"/>
    </font>
    <font>
      <sz val="12"/>
      <color rgb="FF000000"/>
      <name val="Arial"/>
      <family val="2"/>
    </font>
    <font>
      <sz val="12"/>
      <color rgb="FFFF0000"/>
      <name val="Arial"/>
      <family val="2"/>
    </font>
    <font>
      <sz val="14"/>
      <color rgb="FF000000"/>
      <name val="Arial"/>
      <family val="2"/>
    </font>
    <font>
      <b/>
      <sz val="14"/>
      <color rgb="FF000000"/>
      <name val="Arial"/>
      <family val="2"/>
    </font>
    <font>
      <sz val="14"/>
      <color rgb="FF000000"/>
      <name val="Calibri"/>
      <family val="2"/>
    </font>
    <font>
      <sz val="14"/>
      <color rgb="FF424242"/>
      <name val="Lato"/>
    </font>
    <font>
      <b/>
      <sz val="14"/>
      <color rgb="FF424242"/>
      <name val="Arial"/>
      <family val="2"/>
    </font>
    <font>
      <b/>
      <sz val="14"/>
      <color rgb="FF545C94"/>
      <name val="Arial"/>
      <family val="2"/>
    </font>
    <font>
      <sz val="14"/>
      <name val="Arial"/>
      <family val="2"/>
    </font>
    <font>
      <sz val="11"/>
      <name val="Calibri"/>
      <family val="2"/>
    </font>
    <font>
      <sz val="10"/>
      <name val="Arial"/>
      <family val="2"/>
    </font>
    <font>
      <b/>
      <u/>
      <sz val="14"/>
      <name val="Arial"/>
      <family val="2"/>
    </font>
    <font>
      <sz val="14"/>
      <name val="Calibri"/>
      <family val="2"/>
    </font>
    <font>
      <b/>
      <u/>
      <sz val="14"/>
      <color theme="1"/>
      <name val="Arial"/>
      <family val="2"/>
    </font>
    <font>
      <sz val="14"/>
      <color theme="1"/>
      <name val="Arial"/>
      <family val="2"/>
    </font>
    <font>
      <b/>
      <sz val="14"/>
      <color theme="0"/>
      <name val="Arial"/>
      <family val="2"/>
    </font>
    <font>
      <sz val="14"/>
      <color theme="0"/>
      <name val="Arial"/>
      <family val="2"/>
    </font>
  </fonts>
  <fills count="9">
    <fill>
      <patternFill patternType="none"/>
    </fill>
    <fill>
      <patternFill patternType="gray125"/>
    </fill>
    <fill>
      <patternFill patternType="solid">
        <fgColor rgb="FFFFFFFF"/>
        <bgColor rgb="FFFFFFCC"/>
      </patternFill>
    </fill>
    <fill>
      <patternFill patternType="solid">
        <fgColor rgb="FFD9D9D9"/>
        <bgColor rgb="FF545C94"/>
      </patternFill>
    </fill>
    <fill>
      <patternFill patternType="solid">
        <fgColor rgb="FF545C94"/>
        <bgColor rgb="FF1155CC"/>
      </patternFill>
    </fill>
    <fill>
      <patternFill patternType="solid">
        <fgColor theme="0"/>
        <bgColor indexed="64"/>
      </patternFill>
    </fill>
    <fill>
      <patternFill patternType="solid">
        <fgColor theme="0"/>
        <bgColor rgb="FFA4C2F4"/>
      </patternFill>
    </fill>
    <fill>
      <patternFill patternType="solid">
        <fgColor rgb="FFFFEE99"/>
        <bgColor indexed="64"/>
      </patternFill>
    </fill>
    <fill>
      <patternFill patternType="solid">
        <fgColor rgb="FF545C94"/>
        <bgColor rgb="FF969696"/>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67">
    <xf numFmtId="0" fontId="0" fillId="0" borderId="0" xfId="0"/>
    <xf numFmtId="0" fontId="4" fillId="6" borderId="1"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protection locked="0"/>
    </xf>
    <xf numFmtId="0" fontId="4"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protection locked="0"/>
    </xf>
    <xf numFmtId="0" fontId="10" fillId="4" borderId="1" xfId="0" applyFont="1" applyFill="1" applyBorder="1" applyAlignment="1" applyProtection="1">
      <alignment horizontal="center" vertical="center"/>
      <protection locked="0"/>
    </xf>
    <xf numFmtId="0" fontId="5" fillId="7" borderId="1"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protection locked="0"/>
    </xf>
    <xf numFmtId="0" fontId="15" fillId="4" borderId="1" xfId="0" applyFont="1" applyFill="1" applyBorder="1" applyAlignment="1" applyProtection="1">
      <alignment horizontal="center" vertical="center" wrapText="1"/>
      <protection locked="0"/>
    </xf>
    <xf numFmtId="0" fontId="16" fillId="4" borderId="1" xfId="0" applyFont="1" applyFill="1" applyBorder="1" applyAlignment="1" applyProtection="1">
      <alignment horizontal="center" vertical="center"/>
      <protection locked="0"/>
    </xf>
    <xf numFmtId="0" fontId="4" fillId="6" borderId="1" xfId="0" applyFont="1" applyFill="1" applyBorder="1" applyAlignment="1" applyProtection="1">
      <alignment wrapText="1"/>
      <protection locked="0"/>
    </xf>
    <xf numFmtId="0" fontId="8" fillId="7" borderId="1" xfId="0" applyFont="1" applyFill="1" applyBorder="1" applyAlignment="1" applyProtection="1">
      <alignment horizontal="center" vertical="center"/>
      <protection locked="0"/>
    </xf>
    <xf numFmtId="0" fontId="8" fillId="7" borderId="1" xfId="0" applyFont="1" applyFill="1" applyBorder="1" applyAlignment="1" applyProtection="1">
      <alignment horizontal="right"/>
      <protection locked="0"/>
    </xf>
    <xf numFmtId="0" fontId="17" fillId="4" borderId="1" xfId="0" applyFont="1" applyFill="1" applyBorder="1" applyAlignment="1" applyProtection="1">
      <alignment horizontal="center" vertical="center" wrapText="1"/>
    </xf>
    <xf numFmtId="0" fontId="17" fillId="4" borderId="1" xfId="0" applyFont="1" applyFill="1" applyBorder="1" applyAlignment="1" applyProtection="1">
      <alignment horizontal="center" vertical="center" wrapText="1"/>
      <protection locked="0"/>
    </xf>
    <xf numFmtId="0" fontId="18" fillId="4" borderId="1" xfId="0" applyFont="1" applyFill="1" applyBorder="1" applyAlignment="1" applyProtection="1">
      <alignment horizontal="center" vertical="center"/>
      <protection locked="0"/>
    </xf>
    <xf numFmtId="0" fontId="4" fillId="0" borderId="0" xfId="0" applyFont="1" applyAlignment="1" applyProtection="1">
      <alignment horizontal="left" vertical="center"/>
      <protection locked="0"/>
    </xf>
    <xf numFmtId="0" fontId="1" fillId="0" borderId="0" xfId="0" applyFont="1" applyAlignment="1" applyProtection="1">
      <alignment horizontal="left"/>
      <protection locked="0"/>
    </xf>
    <xf numFmtId="0" fontId="0" fillId="0" borderId="0" xfId="0" applyProtection="1">
      <protection locked="0"/>
    </xf>
    <xf numFmtId="0" fontId="18" fillId="0" borderId="0" xfId="0" applyFont="1" applyAlignment="1" applyProtection="1">
      <alignment horizontal="left" vertical="center"/>
      <protection locked="0"/>
    </xf>
    <xf numFmtId="0" fontId="17" fillId="2" borderId="0" xfId="0" applyFont="1" applyFill="1" applyAlignment="1" applyProtection="1">
      <alignment horizontal="left" vertical="center" wrapText="1"/>
      <protection locked="0"/>
    </xf>
    <xf numFmtId="0" fontId="18" fillId="0" borderId="0" xfId="0" applyFont="1" applyProtection="1">
      <protection locked="0"/>
    </xf>
    <xf numFmtId="0" fontId="11" fillId="5" borderId="0" xfId="0" applyFont="1" applyFill="1" applyAlignment="1" applyProtection="1">
      <alignment horizontal="left"/>
      <protection locked="0"/>
    </xf>
    <xf numFmtId="0" fontId="12" fillId="5" borderId="0" xfId="0" applyFont="1" applyFill="1" applyProtection="1">
      <protection locked="0"/>
    </xf>
    <xf numFmtId="0" fontId="3" fillId="0" borderId="0" xfId="0" applyFont="1" applyAlignment="1" applyProtection="1">
      <alignment horizontal="left" vertical="center" wrapText="1"/>
      <protection locked="0"/>
    </xf>
    <xf numFmtId="0" fontId="2" fillId="0" borderId="0" xfId="0" applyFont="1" applyAlignment="1" applyProtection="1">
      <alignment wrapText="1"/>
      <protection locked="0"/>
    </xf>
    <xf numFmtId="0" fontId="0" fillId="0" borderId="0" xfId="0" applyFont="1" applyAlignment="1" applyProtection="1">
      <protection locked="0"/>
    </xf>
    <xf numFmtId="0" fontId="2" fillId="2" borderId="0" xfId="0" applyFont="1" applyFill="1" applyAlignment="1" applyProtection="1">
      <alignment wrapText="1"/>
      <protection locked="0"/>
    </xf>
    <xf numFmtId="0" fontId="1" fillId="0" borderId="0" xfId="0" applyFont="1" applyAlignment="1" applyProtection="1">
      <alignment horizontal="left" wrapText="1"/>
      <protection locked="0"/>
    </xf>
    <xf numFmtId="0" fontId="0" fillId="0" borderId="0" xfId="0" applyAlignment="1" applyProtection="1">
      <alignment wrapText="1"/>
      <protection locked="0"/>
    </xf>
    <xf numFmtId="0" fontId="0" fillId="0" borderId="0" xfId="0" applyAlignment="1" applyProtection="1">
      <alignment horizontal="left" vertical="center"/>
      <protection locked="0"/>
    </xf>
    <xf numFmtId="0" fontId="0" fillId="0" borderId="0" xfId="0" applyFont="1" applyAlignment="1" applyProtection="1">
      <alignment wrapText="1"/>
      <protection locked="0"/>
    </xf>
    <xf numFmtId="0" fontId="4" fillId="6" borderId="1" xfId="0" applyFont="1" applyFill="1" applyBorder="1" applyAlignment="1" applyProtection="1">
      <alignment horizontal="center" vertical="center"/>
    </xf>
    <xf numFmtId="0" fontId="17" fillId="4" borderId="1" xfId="0" applyFont="1" applyFill="1" applyBorder="1" applyAlignment="1" applyProtection="1">
      <alignment horizontal="left" vertical="center" wrapText="1"/>
    </xf>
    <xf numFmtId="0" fontId="4" fillId="6" borderId="1"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wrapText="1"/>
    </xf>
    <xf numFmtId="0" fontId="4" fillId="6" borderId="1" xfId="0" applyFont="1" applyFill="1" applyBorder="1" applyAlignment="1" applyProtection="1">
      <alignment vertical="center" wrapText="1"/>
    </xf>
    <xf numFmtId="0" fontId="7" fillId="7" borderId="1" xfId="0" applyFont="1" applyFill="1" applyBorder="1" applyAlignment="1" applyProtection="1">
      <alignment horizontal="left"/>
    </xf>
    <xf numFmtId="0" fontId="8" fillId="7" borderId="1" xfId="0" applyFont="1" applyFill="1" applyBorder="1" applyAlignment="1" applyProtection="1">
      <alignment horizontal="right"/>
    </xf>
    <xf numFmtId="0" fontId="5" fillId="7" borderId="1" xfId="0" applyFont="1" applyFill="1" applyBorder="1" applyAlignment="1" applyProtection="1">
      <alignment horizontal="center" vertical="center"/>
    </xf>
    <xf numFmtId="0" fontId="10" fillId="4" borderId="1" xfId="0" applyFont="1" applyFill="1" applyBorder="1" applyAlignment="1" applyProtection="1">
      <alignment horizontal="center" vertical="center"/>
    </xf>
    <xf numFmtId="0" fontId="16" fillId="4" borderId="1" xfId="0" applyFont="1" applyFill="1" applyBorder="1" applyAlignment="1" applyProtection="1">
      <alignment horizontal="center" vertical="center"/>
    </xf>
    <xf numFmtId="0" fontId="5" fillId="7" borderId="1" xfId="0" applyFont="1" applyFill="1" applyBorder="1" applyAlignment="1" applyProtection="1">
      <alignment horizontal="center" vertical="center" wrapText="1"/>
    </xf>
    <xf numFmtId="0" fontId="18" fillId="4" borderId="1" xfId="0" applyFont="1" applyFill="1" applyBorder="1" applyAlignment="1" applyProtection="1">
      <alignment horizontal="center" vertical="center"/>
    </xf>
    <xf numFmtId="0" fontId="8" fillId="7" borderId="1" xfId="0" applyFont="1" applyFill="1" applyBorder="1" applyAlignment="1" applyProtection="1">
      <alignment horizontal="center" vertical="center"/>
    </xf>
    <xf numFmtId="0" fontId="4" fillId="6" borderId="1" xfId="0" applyFont="1" applyFill="1" applyBorder="1" applyAlignment="1" applyProtection="1">
      <alignment vertical="center" wrapText="1"/>
      <protection locked="0"/>
    </xf>
    <xf numFmtId="0" fontId="9" fillId="3" borderId="2"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9" fillId="3" borderId="4"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wrapText="1"/>
      <protection locked="0"/>
    </xf>
    <xf numFmtId="0" fontId="17" fillId="4" borderId="3" xfId="0"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7" fillId="8" borderId="2" xfId="0" applyFont="1" applyFill="1" applyBorder="1" applyAlignment="1" applyProtection="1">
      <alignment horizontal="left" vertical="center" wrapText="1"/>
      <protection locked="0"/>
    </xf>
    <xf numFmtId="0" fontId="17" fillId="8" borderId="3" xfId="0" applyFont="1" applyFill="1" applyBorder="1" applyAlignment="1" applyProtection="1">
      <alignment horizontal="left" vertical="center" wrapText="1"/>
      <protection locked="0"/>
    </xf>
    <xf numFmtId="0" fontId="17" fillId="8" borderId="4" xfId="0" applyFont="1" applyFill="1" applyBorder="1" applyAlignment="1" applyProtection="1">
      <alignment horizontal="left" vertical="center" wrapText="1"/>
      <protection locked="0"/>
    </xf>
    <xf numFmtId="0" fontId="4" fillId="6" borderId="1" xfId="0" applyFont="1" applyFill="1" applyBorder="1" applyAlignment="1" applyProtection="1">
      <alignment vertical="center" wrapText="1"/>
      <protection locked="0"/>
    </xf>
    <xf numFmtId="0" fontId="6" fillId="7" borderId="1" xfId="0" applyFont="1" applyFill="1" applyBorder="1" applyAlignment="1" applyProtection="1">
      <alignment horizontal="left" vertical="center"/>
    </xf>
    <xf numFmtId="0" fontId="14" fillId="4" borderId="1" xfId="0" applyFont="1" applyFill="1" applyBorder="1" applyAlignment="1" applyProtection="1">
      <alignment horizontal="left" vertical="center"/>
    </xf>
    <xf numFmtId="0" fontId="16" fillId="4" borderId="1" xfId="0" applyFont="1" applyFill="1" applyBorder="1" applyAlignment="1" applyProtection="1">
      <alignment horizontal="left" vertical="center"/>
    </xf>
    <xf numFmtId="0" fontId="18" fillId="4" borderId="1" xfId="0" applyFont="1" applyFill="1" applyBorder="1" applyAlignment="1" applyProtection="1">
      <alignment horizontal="left" vertical="center"/>
    </xf>
    <xf numFmtId="0" fontId="4" fillId="6" borderId="1" xfId="0" applyFont="1" applyFill="1" applyBorder="1" applyAlignment="1" applyProtection="1">
      <alignment horizontal="left" vertical="center" wrapText="1"/>
    </xf>
    <xf numFmtId="0" fontId="4" fillId="6" borderId="1" xfId="0" applyFont="1" applyFill="1" applyBorder="1" applyAlignment="1" applyProtection="1">
      <alignment horizontal="left" vertical="center"/>
    </xf>
    <xf numFmtId="0" fontId="4" fillId="6" borderId="5" xfId="0"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4" fillId="6" borderId="7" xfId="0" applyFont="1" applyFill="1" applyBorder="1" applyAlignment="1" applyProtection="1">
      <alignment horizontal="center" vertical="center" wrapText="1"/>
    </xf>
    <xf numFmtId="0" fontId="6" fillId="6" borderId="1" xfId="0" applyFont="1" applyFill="1" applyBorder="1" applyAlignment="1" applyProtection="1">
      <alignment horizontal="left" vertical="center"/>
    </xf>
    <xf numFmtId="0" fontId="4" fillId="7" borderId="1" xfId="0" applyFont="1" applyFill="1" applyBorder="1" applyAlignment="1" applyProtection="1">
      <alignment horizontal="left" vertical="center"/>
    </xf>
  </cellXfs>
  <cellStyles count="1">
    <cellStyle name="Normal" xfId="0" builtinId="0" customBuiltin="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00B050"/>
        </patternFill>
      </fill>
    </dxf>
    <dxf>
      <fill>
        <patternFill>
          <bgColor rgb="FF00B050"/>
        </patternFill>
      </fill>
    </dxf>
    <dxf>
      <fill>
        <patternFill>
          <bgColor rgb="FF00B050"/>
        </patternFill>
      </fill>
    </dxf>
    <dxf>
      <font>
        <color auto="1"/>
      </font>
      <fill>
        <patternFill>
          <bgColor rgb="FF00B050"/>
        </patternFill>
      </fill>
    </dxf>
    <dxf>
      <font>
        <color rgb="FF9C0006"/>
      </font>
      <fill>
        <patternFill>
          <bgColor rgb="FFFFC7CE"/>
        </patternFill>
      </fill>
    </dxf>
    <dxf>
      <fill>
        <patternFill>
          <bgColor rgb="FF00B05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6FA8DC"/>
      <rgbColor rgb="FF993366"/>
      <rgbColor rgb="FFFFFFCC"/>
      <rgbColor rgb="FFCCFFFF"/>
      <rgbColor rgb="FF660066"/>
      <rgbColor rgb="FFFF8080"/>
      <rgbColor rgb="FF1155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A4C2F4"/>
      <rgbColor rgb="FFFF99CC"/>
      <rgbColor rgb="FFCC99FF"/>
      <rgbColor rgb="FFFFCC99"/>
      <rgbColor rgb="FF3366FF"/>
      <rgbColor rgb="FF33CCCC"/>
      <rgbColor rgb="FF99CC00"/>
      <rgbColor rgb="FFFFCC00"/>
      <rgbColor rgb="FFFF9900"/>
      <rgbColor rgb="FFFF6600"/>
      <rgbColor rgb="FF2A6099"/>
      <rgbColor rgb="FF969696"/>
      <rgbColor rgb="FF073763"/>
      <rgbColor rgb="FF339966"/>
      <rgbColor rgb="FF003300"/>
      <rgbColor rgb="FF274E13"/>
      <rgbColor rgb="FF993300"/>
      <rgbColor rgb="FF993366"/>
      <rgbColor rgb="FF333399"/>
      <rgbColor rgb="FF424242"/>
      <rgbColor rgb="00003366"/>
      <rgbColor rgb="00339966"/>
      <rgbColor rgb="00003300"/>
      <rgbColor rgb="00333300"/>
      <rgbColor rgb="00993300"/>
      <rgbColor rgb="00993366"/>
      <rgbColor rgb="00333399"/>
      <rgbColor rgb="00333333"/>
    </indexedColors>
    <mruColors>
      <color rgb="FFFFEE99"/>
      <color rgb="FF545C94"/>
      <color rgb="FFBBBBBB"/>
      <color rgb="FF8484B4"/>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07"/>
  <sheetViews>
    <sheetView tabSelected="1" zoomScale="60" zoomScaleNormal="60" workbookViewId="0">
      <selection activeCell="D8" sqref="D8"/>
    </sheetView>
  </sheetViews>
  <sheetFormatPr defaultColWidth="14.42578125" defaultRowHeight="12.75"/>
  <cols>
    <col min="1" max="1" width="123.28515625" style="18" customWidth="1"/>
    <col min="2" max="2" width="21.85546875" style="18" customWidth="1"/>
    <col min="3" max="3" width="14.5703125" style="18" customWidth="1"/>
    <col min="4" max="4" width="25.42578125" style="18" customWidth="1"/>
    <col min="5" max="5" width="71" style="18" customWidth="1"/>
    <col min="6" max="6" width="76" style="30" customWidth="1"/>
    <col min="7" max="7" width="55.42578125" style="18" customWidth="1"/>
    <col min="8" max="24" width="11.5703125" style="18" customWidth="1"/>
    <col min="25" max="26" width="8.7109375" style="18" customWidth="1"/>
    <col min="27" max="16384" width="14.42578125" style="18"/>
  </cols>
  <sheetData>
    <row r="1" spans="1:7" ht="31.5" customHeight="1">
      <c r="A1" s="46" t="s">
        <v>79</v>
      </c>
      <c r="B1" s="47"/>
      <c r="C1" s="47"/>
      <c r="D1" s="47"/>
      <c r="E1" s="48"/>
      <c r="F1" s="16"/>
      <c r="G1" s="17"/>
    </row>
    <row r="2" spans="1:7" ht="36" customHeight="1">
      <c r="A2" s="49" t="s">
        <v>0</v>
      </c>
      <c r="B2" s="50"/>
      <c r="C2" s="50"/>
      <c r="D2" s="50"/>
      <c r="E2" s="51"/>
      <c r="F2" s="16"/>
      <c r="G2" s="17"/>
    </row>
    <row r="3" spans="1:7" ht="36" customHeight="1">
      <c r="A3" s="52" t="s">
        <v>1</v>
      </c>
      <c r="B3" s="53"/>
      <c r="C3" s="53"/>
      <c r="D3" s="53"/>
      <c r="E3" s="54"/>
      <c r="F3" s="19"/>
      <c r="G3" s="17"/>
    </row>
    <row r="4" spans="1:7" ht="46.5" customHeight="1">
      <c r="A4" s="52" t="s">
        <v>2</v>
      </c>
      <c r="B4" s="53"/>
      <c r="C4" s="53"/>
      <c r="D4" s="53"/>
      <c r="E4" s="54"/>
      <c r="F4" s="19"/>
      <c r="G4" s="17"/>
    </row>
    <row r="5" spans="1:7" ht="10.5" customHeight="1">
      <c r="A5" s="20"/>
      <c r="B5" s="20"/>
      <c r="C5" s="20"/>
      <c r="D5" s="20"/>
      <c r="E5" s="21"/>
      <c r="F5" s="19"/>
      <c r="G5" s="17"/>
    </row>
    <row r="6" spans="1:7" ht="18">
      <c r="A6" s="20"/>
      <c r="B6" s="20"/>
      <c r="C6" s="20"/>
      <c r="D6" s="20"/>
      <c r="E6" s="21"/>
      <c r="F6" s="19"/>
      <c r="G6" s="17"/>
    </row>
    <row r="7" spans="1:7" s="23" customFormat="1" ht="97.5" customHeight="1">
      <c r="A7" s="33" t="str">
        <f ca="1">IFERROR(__xludf.dummyfunction("IF(B6="""",""Responder se é Avaliação Simplificada (Célula B6)"",IF(B6=""Sim"",Query(Pesos!A2:D90,""SELECT A"",1),IF(B7os!A2:D90,""SELECT B"",1),""Erro"")))"),"1. COMPROMETIMENTO DA ALTA ADMINISTRAÇÃO")</f>
        <v>1. COMPROMETIMENTO DA ALTA ADMINISTRAÇÃO</v>
      </c>
      <c r="B7" s="14" t="s">
        <v>76</v>
      </c>
      <c r="C7" s="13" t="str">
        <f ca="1">IFERROR(__xludf.dummyfunction("IF(B6="""",""Responder se é Avaliação Simplificada (Célula B6)"",IF(B6=""Sim"",Query(Pesos!A2:D90,""SELECT C"",1),IF(B6=""Não"",Query(Pesos!A2:D90,""SELECT D"",1),""Erro"")))"),"Pesos para Avaliação Completa")</f>
        <v>Pesos para Avaliação Completa</v>
      </c>
      <c r="D7" s="13" t="s">
        <v>77</v>
      </c>
      <c r="E7" s="14" t="s">
        <v>3</v>
      </c>
      <c r="F7" s="33" t="s">
        <v>68</v>
      </c>
      <c r="G7" s="22"/>
    </row>
    <row r="8" spans="1:7" ht="167.25" customHeight="1">
      <c r="A8" s="34" t="s">
        <v>66</v>
      </c>
      <c r="B8" s="1"/>
      <c r="C8" s="32">
        <v>2</v>
      </c>
      <c r="D8" s="32" t="str">
        <f>IF(B8="","-",IF(B8="Sim",C8,IF(B8="Parcialmente",C8/2,IF(B8="Não",0,IF(B8="N/A",0,"Erro")))))</f>
        <v>-</v>
      </c>
      <c r="E8" s="2"/>
      <c r="F8" s="34" t="s">
        <v>4</v>
      </c>
      <c r="G8" s="24"/>
    </row>
    <row r="9" spans="1:7" ht="172.5" customHeight="1">
      <c r="A9" s="34" t="s">
        <v>67</v>
      </c>
      <c r="B9" s="1"/>
      <c r="C9" s="32">
        <v>2</v>
      </c>
      <c r="D9" s="32" t="str">
        <f t="shared" ref="D9:D17" si="0">IF(B9="","-",IF(B9="Sim",C9,IF(B9="Parcialmente",C9/2,IF(B9="Não",0,IF(B9="N/A",0,"Erro")))))</f>
        <v>-</v>
      </c>
      <c r="E9" s="2"/>
      <c r="F9" s="34" t="s">
        <v>5</v>
      </c>
      <c r="G9" s="25"/>
    </row>
    <row r="10" spans="1:7" ht="168" customHeight="1">
      <c r="A10" s="34" t="s">
        <v>78</v>
      </c>
      <c r="B10" s="1"/>
      <c r="C10" s="32">
        <v>2</v>
      </c>
      <c r="D10" s="32" t="str">
        <f t="shared" si="0"/>
        <v>-</v>
      </c>
      <c r="E10" s="2"/>
      <c r="F10" s="34" t="s">
        <v>6</v>
      </c>
      <c r="G10" s="25"/>
    </row>
    <row r="11" spans="1:7" ht="114.75" customHeight="1">
      <c r="A11" s="34" t="s">
        <v>80</v>
      </c>
      <c r="B11" s="1"/>
      <c r="C11" s="32">
        <v>-10</v>
      </c>
      <c r="D11" s="32" t="str">
        <f>IF(B11="","-",IF(B11="Sim",C11,IF(B11="Parcialmente",C11/2,IF(B11="Não",0,IF(B11="N/A",0,"Erro")))))</f>
        <v>-</v>
      </c>
      <c r="E11" s="2"/>
      <c r="F11" s="34" t="s">
        <v>81</v>
      </c>
      <c r="G11" s="25"/>
    </row>
    <row r="12" spans="1:7" ht="85.5" customHeight="1">
      <c r="A12" s="34" t="str">
        <f ca="1">IFERROR(__xludf.dummyfunction("""COMPUTED_VALUE"""),"1.4.1 A empresa comunicou o fato às autoridades competentes previamente à instauração do procedimento apuratório?")</f>
        <v>1.4.1 A empresa comunicou o fato às autoridades competentes previamente à instauração do procedimento apuratório?</v>
      </c>
      <c r="B12" s="1"/>
      <c r="C12" s="32">
        <v>4</v>
      </c>
      <c r="D12" s="32" t="str">
        <f>IF(B12="","-",IF(B12="Sim",C12,IF(B12="Parcialmente",C12/2,IF(B12="Não",0,IF(B12="N/A",0,"-")))))</f>
        <v>-</v>
      </c>
      <c r="E12" s="2"/>
      <c r="F12" s="34" t="s">
        <v>7</v>
      </c>
      <c r="G12" s="25"/>
    </row>
    <row r="13" spans="1:7" ht="68.25" customHeight="1">
      <c r="A13" s="34" t="str">
        <f ca="1">IFERROR(__xludf.dummyfunction("""COMPUTED_VALUE"""),"1.4.2 A empresa reparou integralmente o dano causado?")</f>
        <v>1.4.2 A empresa reparou integralmente o dano causado?</v>
      </c>
      <c r="B13" s="1"/>
      <c r="C13" s="32">
        <v>2</v>
      </c>
      <c r="D13" s="32" t="str">
        <f>IF(B13="","-",IF(B13="Sim",C13,IF(B13="Parcialmente",C13/2,IF(B13="Não",0,IF(B13="N/A",0,"-")))))</f>
        <v>-</v>
      </c>
      <c r="E13" s="2"/>
      <c r="F13" s="34" t="s">
        <v>8</v>
      </c>
      <c r="G13" s="25"/>
    </row>
    <row r="14" spans="1:7" ht="93" customHeight="1">
      <c r="A14" s="34" t="str">
        <f ca="1">IFERROR(__xludf.dummyfunction("""COMPUTED_VALUE"""),"1.4.3 A empresa afastou de seus quadros funcionais os envolvidos no ato lesivo ou, ainda que mantidos, estão sendo monitorados?")</f>
        <v>1.4.3 A empresa afastou de seus quadros funcionais os envolvidos no ato lesivo ou, ainda que mantidos, estão sendo monitorados?</v>
      </c>
      <c r="B14" s="1"/>
      <c r="C14" s="32">
        <v>2</v>
      </c>
      <c r="D14" s="32" t="str">
        <f>IF(B14="","-",IF(B14="Sim",C14,IF(B14="Parcialmente",C14/2,IF(B14="Não",0,IF(B14="N/A",0,"-")))))</f>
        <v>-</v>
      </c>
      <c r="E14" s="2"/>
      <c r="F14" s="34" t="s">
        <v>9</v>
      </c>
      <c r="G14" s="25"/>
    </row>
    <row r="15" spans="1:7" ht="125.25" customHeight="1">
      <c r="A15" s="34" t="str">
        <f ca="1">IFERROR(__xludf.dummyfunction("""COMPUTED_VALUE"""),"1.4.4 A empresa implementou procedimentos específicos para evitar que atos semelhantes ao investigado ocorram novamente?")</f>
        <v>1.4.4 A empresa implementou procedimentos específicos para evitar que atos semelhantes ao investigado ocorram novamente?</v>
      </c>
      <c r="B15" s="1"/>
      <c r="C15" s="32">
        <v>2</v>
      </c>
      <c r="D15" s="32" t="str">
        <f>IF(B15="","-",IF(B15="Sim",C15,IF(B15="Parcialmente",C15/2,IF(B15="Não",0,IF(B15="N/A",0,"-")))))</f>
        <v>-</v>
      </c>
      <c r="E15" s="2"/>
      <c r="F15" s="34" t="s">
        <v>10</v>
      </c>
      <c r="G15" s="25"/>
    </row>
    <row r="16" spans="1:7" ht="82.5" customHeight="1">
      <c r="A16" s="34" t="str">
        <f ca="1">IFERROR(__xludf.dummyfunction("""COMPUTED_VALUE"""),"1.5 Existem critérios formalizados para escolha de membros da alta direção, que considerem aspectos de integridade?")</f>
        <v>1.5 Existem critérios formalizados para escolha de membros da alta direção, que considerem aspectos de integridade?</v>
      </c>
      <c r="B16" s="1"/>
      <c r="C16" s="32">
        <v>2</v>
      </c>
      <c r="D16" s="32" t="str">
        <f>IF(B16="","-",IF(B16="Sim",C16,IF(B16="Parcialmente",C16/2,IF(B16="Não",0,IF(B16="N/A",0,"-")))))</f>
        <v>-</v>
      </c>
      <c r="E16" s="2"/>
      <c r="F16" s="34" t="s">
        <v>11</v>
      </c>
      <c r="G16" s="25"/>
    </row>
    <row r="17" spans="1:25" ht="93.75" customHeight="1">
      <c r="A17" s="34" t="str">
        <f ca="1">IFERROR(__xludf.dummyfunction("""COMPUTED_VALUE"""),"1.6 Os membros da alta administração participaram de ações de capacitação (treinamento, palestra, congresso, cursos, etc) referente à cultura de integridade? ")</f>
        <v xml:space="preserve">1.6 Os membros da alta administração participaram de ações de capacitação (treinamento, palestra, congresso, cursos, etc) referente à cultura de integridade? </v>
      </c>
      <c r="B17" s="1"/>
      <c r="C17" s="32">
        <v>2</v>
      </c>
      <c r="D17" s="32" t="str">
        <f t="shared" si="0"/>
        <v>-</v>
      </c>
      <c r="E17" s="2"/>
      <c r="F17" s="34" t="s">
        <v>12</v>
      </c>
      <c r="G17" s="25"/>
    </row>
    <row r="18" spans="1:25" ht="63" customHeight="1">
      <c r="A18" s="35"/>
      <c r="B18" s="6"/>
      <c r="C18" s="39">
        <f>SUM(C8:C17)</f>
        <v>10</v>
      </c>
      <c r="D18" s="39">
        <f>MAX(-10,(SUM(MIN(10,(SUM(D8:D17))))))</f>
        <v>0</v>
      </c>
      <c r="E18" s="7" t="s">
        <v>13</v>
      </c>
      <c r="F18" s="56"/>
      <c r="G18" s="17"/>
      <c r="H18" s="26"/>
    </row>
    <row r="19" spans="1:25" ht="75.75" customHeight="1">
      <c r="A19" s="33" t="str">
        <f ca="1">IFERROR(__xludf.dummyfunction("""COMPUTED_VALUE"""),"2. INSTÂNCIA RESPONSÁVEL PELO PROGRAMA DE INTEGRIDADE")</f>
        <v>2. INSTÂNCIA RESPONSÁVEL PELO PROGRAMA DE INTEGRIDADE</v>
      </c>
      <c r="B19" s="4"/>
      <c r="C19" s="40"/>
      <c r="D19" s="40"/>
      <c r="E19" s="5"/>
      <c r="F19" s="57"/>
      <c r="G19" s="17"/>
      <c r="I19" s="26"/>
      <c r="J19" s="26"/>
      <c r="K19" s="26"/>
      <c r="L19" s="26"/>
      <c r="M19" s="26"/>
      <c r="N19" s="26"/>
      <c r="O19" s="26"/>
      <c r="P19" s="26"/>
      <c r="Q19" s="26"/>
      <c r="R19" s="26"/>
      <c r="S19" s="26"/>
      <c r="T19" s="26"/>
      <c r="U19" s="26"/>
      <c r="V19" s="26"/>
      <c r="W19" s="26"/>
      <c r="X19" s="26"/>
      <c r="Y19" s="26"/>
    </row>
    <row r="20" spans="1:25" ht="119.25" customHeight="1">
      <c r="A20" s="36" t="s">
        <v>74</v>
      </c>
      <c r="B20" s="1"/>
      <c r="C20" s="32">
        <v>2</v>
      </c>
      <c r="D20" s="32" t="str">
        <f t="shared" ref="D20:D27" si="1">IF(B20="","-",IF(B20="Sim",C20,IF(B20="Parcialmente",C20/2,IF(B20="Não",0,IF(B20="N/A",0,"Erro")))))</f>
        <v>-</v>
      </c>
      <c r="E20" s="2"/>
      <c r="F20" s="34" t="s">
        <v>14</v>
      </c>
      <c r="G20" s="25"/>
    </row>
    <row r="21" spans="1:25" ht="109.5" customHeight="1">
      <c r="A21" s="36" t="s">
        <v>15</v>
      </c>
      <c r="B21" s="1"/>
      <c r="C21" s="32">
        <v>2.5</v>
      </c>
      <c r="D21" s="32" t="str">
        <f t="shared" si="1"/>
        <v>-</v>
      </c>
      <c r="E21" s="2"/>
      <c r="F21" s="34" t="s">
        <v>16</v>
      </c>
      <c r="G21" s="25"/>
    </row>
    <row r="22" spans="1:25" ht="126" customHeight="1">
      <c r="A22" s="36" t="s">
        <v>17</v>
      </c>
      <c r="B22" s="1"/>
      <c r="C22" s="32">
        <v>2</v>
      </c>
      <c r="D22" s="32" t="str">
        <f t="shared" si="1"/>
        <v>-</v>
      </c>
      <c r="E22" s="2"/>
      <c r="F22" s="34" t="s">
        <v>18</v>
      </c>
      <c r="G22" s="25"/>
    </row>
    <row r="23" spans="1:25" ht="91.5" customHeight="1">
      <c r="A23" s="36" t="s">
        <v>19</v>
      </c>
      <c r="B23" s="1"/>
      <c r="C23" s="32">
        <v>2</v>
      </c>
      <c r="D23" s="32" t="str">
        <f t="shared" si="1"/>
        <v>-</v>
      </c>
      <c r="E23" s="2"/>
      <c r="F23" s="34" t="s">
        <v>20</v>
      </c>
      <c r="G23" s="25"/>
    </row>
    <row r="24" spans="1:25" ht="166.5" customHeight="1">
      <c r="A24" s="36" t="s">
        <v>21</v>
      </c>
      <c r="B24" s="1"/>
      <c r="C24" s="32">
        <v>2</v>
      </c>
      <c r="D24" s="32" t="str">
        <f t="shared" si="1"/>
        <v>-</v>
      </c>
      <c r="E24" s="2"/>
      <c r="F24" s="34" t="s">
        <v>22</v>
      </c>
      <c r="G24" s="25"/>
    </row>
    <row r="25" spans="1:25" ht="141" customHeight="1">
      <c r="A25" s="36" t="s">
        <v>23</v>
      </c>
      <c r="B25" s="1"/>
      <c r="C25" s="32">
        <v>2.5</v>
      </c>
      <c r="D25" s="32" t="str">
        <f t="shared" si="1"/>
        <v>-</v>
      </c>
      <c r="E25" s="2"/>
      <c r="F25" s="34" t="s">
        <v>24</v>
      </c>
      <c r="G25" s="27"/>
    </row>
    <row r="26" spans="1:25" ht="111.75" customHeight="1">
      <c r="A26" s="36" t="s">
        <v>25</v>
      </c>
      <c r="B26" s="1"/>
      <c r="C26" s="32">
        <v>1</v>
      </c>
      <c r="D26" s="32" t="str">
        <f t="shared" si="1"/>
        <v>-</v>
      </c>
      <c r="E26" s="2"/>
      <c r="F26" s="34" t="s">
        <v>26</v>
      </c>
      <c r="G26" s="27"/>
    </row>
    <row r="27" spans="1:25" ht="74.25" customHeight="1">
      <c r="A27" s="36" t="s">
        <v>27</v>
      </c>
      <c r="B27" s="1"/>
      <c r="C27" s="32">
        <v>1</v>
      </c>
      <c r="D27" s="32" t="str">
        <f t="shared" si="1"/>
        <v>-</v>
      </c>
      <c r="E27" s="2"/>
      <c r="F27" s="34" t="s">
        <v>28</v>
      </c>
      <c r="G27" s="25"/>
    </row>
    <row r="28" spans="1:25" ht="80.25" customHeight="1">
      <c r="A28" s="35"/>
      <c r="B28" s="6"/>
      <c r="C28" s="39">
        <f>SUM(C20:C27)</f>
        <v>15</v>
      </c>
      <c r="D28" s="39">
        <f>SUM(D20:D27)</f>
        <v>0</v>
      </c>
      <c r="E28" s="7" t="s">
        <v>13</v>
      </c>
      <c r="F28" s="56"/>
      <c r="G28" s="17"/>
      <c r="H28" s="26"/>
    </row>
    <row r="29" spans="1:25" ht="80.25" customHeight="1">
      <c r="A29" s="33" t="str">
        <f ca="1">IFERROR(__xludf.dummyfunction("""COMPUTED_VALUE"""),"3. ANÁLISE DE PERFIL E RISCOS")</f>
        <v>3. ANÁLISE DE PERFIL E RISCOS</v>
      </c>
      <c r="B29" s="4"/>
      <c r="C29" s="40"/>
      <c r="D29" s="40"/>
      <c r="E29" s="5"/>
      <c r="F29" s="57"/>
      <c r="G29" s="17"/>
      <c r="I29" s="26"/>
      <c r="J29" s="26"/>
      <c r="K29" s="26"/>
      <c r="L29" s="26"/>
      <c r="M29" s="26"/>
      <c r="N29" s="26"/>
      <c r="O29" s="26"/>
      <c r="P29" s="26"/>
      <c r="Q29" s="26"/>
      <c r="R29" s="26"/>
      <c r="S29" s="26"/>
      <c r="T29" s="26"/>
      <c r="U29" s="26"/>
      <c r="V29" s="26"/>
      <c r="W29" s="26"/>
      <c r="X29" s="26"/>
      <c r="Y29" s="26"/>
    </row>
    <row r="30" spans="1:25" ht="192.75" customHeight="1">
      <c r="A30" s="36" t="s">
        <v>75</v>
      </c>
      <c r="B30" s="1"/>
      <c r="C30" s="32">
        <v>2.5</v>
      </c>
      <c r="D30" s="32" t="str">
        <f>IF(B30="","-",IF(B30="Sim",C30,IF(B30="Parcialmente",C30/2,IF(B30="Não",0,IF(B30="N/A",0,"Erro")))))</f>
        <v>-</v>
      </c>
      <c r="E30" s="2"/>
      <c r="F30" s="34" t="s">
        <v>59</v>
      </c>
      <c r="G30" s="25"/>
    </row>
    <row r="31" spans="1:25" ht="114" customHeight="1">
      <c r="A31" s="36" t="s">
        <v>29</v>
      </c>
      <c r="B31" s="1"/>
      <c r="C31" s="32">
        <v>2.5</v>
      </c>
      <c r="D31" s="32" t="str">
        <f>IF(B31="","-",IF(B31="Sim",C31,IF(B31="Parcialmente",C31/2,IF(B31="Não",0,IF(B31="N/A",0,"Erro")))))</f>
        <v>-</v>
      </c>
      <c r="E31" s="2"/>
      <c r="F31" s="34" t="s">
        <v>30</v>
      </c>
      <c r="G31" s="25"/>
    </row>
    <row r="32" spans="1:25" ht="107.25" customHeight="1">
      <c r="A32" s="36" t="s">
        <v>31</v>
      </c>
      <c r="B32" s="1"/>
      <c r="C32" s="32">
        <v>2.5</v>
      </c>
      <c r="D32" s="32" t="str">
        <f>IF(B32="","-",IF(B32="Sim",C32,IF(B32="Parcialmente",C32/2,IF(B32="Não",0,IF(B32="N/A",0,"Erro")))))</f>
        <v>-</v>
      </c>
      <c r="E32" s="2"/>
      <c r="F32" s="34" t="s">
        <v>32</v>
      </c>
      <c r="G32" s="25"/>
    </row>
    <row r="33" spans="1:25" ht="111.75" customHeight="1">
      <c r="A33" s="36" t="s">
        <v>33</v>
      </c>
      <c r="B33" s="1"/>
      <c r="C33" s="32">
        <v>2.5</v>
      </c>
      <c r="D33" s="32" t="str">
        <f>IF(B33="","-",IF(B33="Sim",C33,IF(B33="Parcialmente",C33/2,IF(B33="Não",0,IF(B33="N/A",0,"Erro")))))</f>
        <v>-</v>
      </c>
      <c r="E33" s="2"/>
      <c r="F33" s="34" t="s">
        <v>34</v>
      </c>
      <c r="G33" s="25"/>
    </row>
    <row r="34" spans="1:25" ht="74.25" customHeight="1">
      <c r="A34" s="35"/>
      <c r="B34" s="6"/>
      <c r="C34" s="39">
        <f>SUM(C30:C33)</f>
        <v>10</v>
      </c>
      <c r="D34" s="39">
        <f>SUM(D30:D33)</f>
        <v>0</v>
      </c>
      <c r="E34" s="7" t="s">
        <v>13</v>
      </c>
      <c r="F34" s="56"/>
      <c r="G34" s="17"/>
      <c r="H34" s="26"/>
    </row>
    <row r="35" spans="1:25" ht="90" customHeight="1">
      <c r="A35" s="33" t="str">
        <f ca="1">IFERROR(__xludf.dummyfunction("""COMPUTED_VALUE"""),"4. ESTRUTURA DAS REGRAS E INSTRUMENTOS DE INTEGRIDADE")</f>
        <v>4. ESTRUTURA DAS REGRAS E INSTRUMENTOS DE INTEGRIDADE</v>
      </c>
      <c r="B35" s="8"/>
      <c r="C35" s="41"/>
      <c r="D35" s="41"/>
      <c r="E35" s="9"/>
      <c r="F35" s="58"/>
      <c r="G35" s="17"/>
      <c r="I35" s="26"/>
      <c r="J35" s="26"/>
      <c r="K35" s="26"/>
      <c r="L35" s="26"/>
      <c r="M35" s="26"/>
      <c r="N35" s="26"/>
      <c r="O35" s="26"/>
      <c r="P35" s="26"/>
      <c r="Q35" s="26"/>
      <c r="R35" s="26"/>
      <c r="S35" s="26"/>
      <c r="T35" s="26"/>
      <c r="U35" s="26"/>
      <c r="V35" s="26"/>
      <c r="W35" s="26"/>
      <c r="X35" s="26"/>
      <c r="Y35" s="26"/>
    </row>
    <row r="36" spans="1:25" ht="75.75" customHeight="1">
      <c r="A36" s="33" t="str">
        <f ca="1">IFERROR(__xludf.dummyfunction("""COMPUTED_VALUE"""),"4.1 POLÍTICAS DE INTEGRIDADE")</f>
        <v>4.1 POLÍTICAS DE INTEGRIDADE</v>
      </c>
      <c r="B36" s="14"/>
      <c r="C36" s="13">
        <f>SUM(C37:C50)</f>
        <v>15</v>
      </c>
      <c r="D36" s="13">
        <f>SUM(D37:D47)</f>
        <v>0</v>
      </c>
      <c r="E36" s="15"/>
      <c r="F36" s="59"/>
      <c r="G36" s="17"/>
    </row>
    <row r="37" spans="1:25" ht="76.5" customHeight="1">
      <c r="A37" s="34" t="str">
        <f ca="1">IFERROR(__xludf.dummyfunction("""COMPUTED_VALUE"""),"4.1.1 A empresa possui políticas e recomendações, escritas em português, contendo vedações expressas à prática de corrupção e outros atos lesivos à administração pública?")</f>
        <v>4.1.1 A empresa possui políticas e recomendações, escritas em português, contendo vedações expressas à prática de corrupção e outros atos lesivos à administração pública?</v>
      </c>
      <c r="B37" s="1"/>
      <c r="C37" s="32">
        <v>2</v>
      </c>
      <c r="D37" s="32" t="str">
        <f t="shared" ref="D37:D45" si="2">IF(B37="","-",IF(B37="Sim",C37,IF(B37="Parcialmente",C37/2,IF(B37="Não",0,IF(B37="N/A",0,"Erro")))))</f>
        <v>-</v>
      </c>
      <c r="E37" s="10"/>
      <c r="F37" s="34" t="s">
        <v>35</v>
      </c>
      <c r="G37" s="17"/>
    </row>
    <row r="38" spans="1:25" ht="135.75" customHeight="1">
      <c r="A38" s="34" t="str">
        <f ca="1">IFERROR(__xludf.dummyfunction("""COMPUTED_VALUE"""),"4.1.2 O(s) documentos(s) estão disponíveis na internet e a todos os empregados da empresa, mesmo aqueles que não têm acesso a computador?")</f>
        <v>4.1.2 O(s) documentos(s) estão disponíveis na internet e a todos os empregados da empresa, mesmo aqueles que não têm acesso a computador?</v>
      </c>
      <c r="B38" s="1"/>
      <c r="C38" s="32">
        <v>1</v>
      </c>
      <c r="D38" s="32" t="str">
        <f t="shared" si="2"/>
        <v>-</v>
      </c>
      <c r="E38" s="10"/>
      <c r="F38" s="34" t="s">
        <v>57</v>
      </c>
      <c r="G38" s="17"/>
    </row>
    <row r="39" spans="1:25" ht="64.5" customHeight="1">
      <c r="A39" s="34" t="str">
        <f ca="1">IFERROR(__xludf.dummyfunction("""COMPUTED_VALUE"""),"4.1.3 Quanto ao conteúdo desse(s) documento(s):")</f>
        <v>4.1.3 Quanto ao conteúdo desse(s) documento(s):</v>
      </c>
      <c r="B39" s="1"/>
      <c r="C39" s="32"/>
      <c r="D39" s="32" t="str">
        <f t="shared" si="2"/>
        <v>-</v>
      </c>
      <c r="E39" s="55"/>
      <c r="F39" s="60" t="s">
        <v>51</v>
      </c>
      <c r="G39" s="17"/>
    </row>
    <row r="40" spans="1:25" ht="48" customHeight="1">
      <c r="A40" s="34" t="str">
        <f ca="1">IFERROR(__xludf.dummyfunction("""COMPUTED_VALUE"""),"a) a linguagem utilizada é de fácil compreensão?")</f>
        <v>a) a linguagem utilizada é de fácil compreensão?</v>
      </c>
      <c r="B40" s="1"/>
      <c r="C40" s="32">
        <v>0.5</v>
      </c>
      <c r="D40" s="32" t="str">
        <f t="shared" si="2"/>
        <v>-</v>
      </c>
      <c r="E40" s="55"/>
      <c r="F40" s="60"/>
      <c r="G40" s="17"/>
    </row>
    <row r="41" spans="1:25" ht="69.75" customHeight="1">
      <c r="A41" s="34" t="str">
        <f ca="1">IFERROR(__xludf.dummyfunction("""COMPUTED_VALUE"""),"b) há indicação dos responsáveis para dirimir dúvidas sobre sua aplicação?")</f>
        <v>b) há indicação dos responsáveis para dirimir dúvidas sobre sua aplicação?</v>
      </c>
      <c r="B41" s="1"/>
      <c r="C41" s="32">
        <v>0.5</v>
      </c>
      <c r="D41" s="32" t="str">
        <f t="shared" si="2"/>
        <v>-</v>
      </c>
      <c r="E41" s="55"/>
      <c r="F41" s="60"/>
      <c r="G41" s="17"/>
    </row>
    <row r="42" spans="1:25" ht="83.25" customHeight="1">
      <c r="A42" s="34" t="str">
        <f ca="1">IFERROR(__xludf.dummyfunction("""COMPUTED_VALUE"""),"c) tratam do oferecimento de presentes, brindes e hospitalidades (refeições, entretenimento, viagem e hospedagem) a agentes públicos?")</f>
        <v>c) tratam do oferecimento de presentes, brindes e hospitalidades (refeições, entretenimento, viagem e hospedagem) a agentes públicos?</v>
      </c>
      <c r="B42" s="1"/>
      <c r="C42" s="32">
        <v>1</v>
      </c>
      <c r="D42" s="32" t="str">
        <f t="shared" si="2"/>
        <v>-</v>
      </c>
      <c r="E42" s="55"/>
      <c r="F42" s="60"/>
      <c r="G42" s="17"/>
    </row>
    <row r="43" spans="1:25" ht="71.25" customHeight="1">
      <c r="A43" s="34" t="str">
        <f ca="1">IFERROR(__xludf.dummyfunction("""COMPUTED_VALUE"""),"d) tratam da prevenção de conflito de interesses, inclusive nas relações com a Administração Pública e seus agentes?")</f>
        <v>d) tratam da prevenção de conflito de interesses, inclusive nas relações com a Administração Pública e seus agentes?</v>
      </c>
      <c r="B43" s="1"/>
      <c r="C43" s="32">
        <v>2</v>
      </c>
      <c r="D43" s="32" t="str">
        <f t="shared" si="2"/>
        <v>-</v>
      </c>
      <c r="E43" s="55"/>
      <c r="F43" s="60"/>
      <c r="G43" s="17"/>
    </row>
    <row r="44" spans="1:25" ht="60.75" customHeight="1">
      <c r="A44" s="34" t="str">
        <f ca="1">IFERROR(__xludf.dummyfunction("""COMPUTED_VALUE"""),"e) estabelecem orientações e controles sobre temas como realização de reuniões, encontros e outros tipos de interações com agentes públicos?")</f>
        <v>e) estabelecem orientações e controles sobre temas como realização de reuniões, encontros e outros tipos de interações com agentes públicos?</v>
      </c>
      <c r="B44" s="1"/>
      <c r="C44" s="32">
        <v>2</v>
      </c>
      <c r="D44" s="32" t="str">
        <f t="shared" si="2"/>
        <v>-</v>
      </c>
      <c r="E44" s="55"/>
      <c r="F44" s="60"/>
      <c r="G44" s="17"/>
    </row>
    <row r="45" spans="1:25" ht="70.5" customHeight="1">
      <c r="A45" s="34" t="str">
        <f ca="1">IFERROR(__xludf.dummyfunction("""COMPUTED_VALUE"""),"f) estabelecem orientações para que seus administradores e empregados cooperem com eventuais investigações e fiscalizações realizadas por órgãos públicos ou auditores externos independentes?")</f>
        <v>f) estabelecem orientações para que seus administradores e empregados cooperem com eventuais investigações e fiscalizações realizadas por órgãos públicos ou auditores externos independentes?</v>
      </c>
      <c r="B45" s="1"/>
      <c r="C45" s="32">
        <v>1</v>
      </c>
      <c r="D45" s="32" t="str">
        <f t="shared" si="2"/>
        <v>-</v>
      </c>
      <c r="E45" s="55"/>
      <c r="F45" s="60"/>
      <c r="G45" s="17"/>
    </row>
    <row r="46" spans="1:25" ht="75" customHeight="1">
      <c r="A46" s="34" t="str">
        <f ca="1">IFERROR(__xludf.dummyfunction("""COMPUTED_VALUE"""),"g) existem orientações sobre a conduta esperada nos processos licitatórios, inclusive quanto à relação da empresa com seus concorrentes, a fim de evitar práticas anticoncorrenciais que possibilitem fraudar o processo?")</f>
        <v>g) existem orientações sobre a conduta esperada nos processos licitatórios, inclusive quanto à relação da empresa com seus concorrentes, a fim de evitar práticas anticoncorrenciais que possibilitem fraudar o processo?</v>
      </c>
      <c r="B46" s="1"/>
      <c r="C46" s="32">
        <v>1</v>
      </c>
      <c r="D46" s="32" t="str">
        <f>IF(B46="","-",IF(B46="Sim",C46,IF(B46="Parcialmente",C46/2,IF(B46="Não",0,IF(B46="N/A",0,"Erro")))))</f>
        <v>-</v>
      </c>
      <c r="E46" s="55"/>
      <c r="F46" s="60"/>
      <c r="G46" s="17"/>
    </row>
    <row r="47" spans="1:25" ht="63" customHeight="1">
      <c r="A47" s="34" t="str">
        <f ca="1">IFERROR(__xludf.dummyfunction("""COMPUTED_VALUE"""),"h) há orientações quanto ao acompanhamento da execução dos contratos celebrados com a Administração Pública?")</f>
        <v>h) há orientações quanto ao acompanhamento da execução dos contratos celebrados com a Administração Pública?</v>
      </c>
      <c r="B47" s="1"/>
      <c r="C47" s="32">
        <v>1</v>
      </c>
      <c r="D47" s="32" t="str">
        <f>IF(B47="","-",IF(B47="Sim",C47,IF(B47="Parcialmente",C47/2,IF(B47="Não",0,IF(B47="N/A",0,"Erro")))))</f>
        <v>-</v>
      </c>
      <c r="E47" s="55"/>
      <c r="F47" s="60"/>
      <c r="G47" s="17"/>
    </row>
    <row r="48" spans="1:25" s="29" customFormat="1" ht="77.25" customHeight="1">
      <c r="A48" s="34" t="s">
        <v>62</v>
      </c>
      <c r="B48" s="1"/>
      <c r="C48" s="3"/>
      <c r="D48" s="3"/>
      <c r="E48" s="1"/>
      <c r="F48" s="34"/>
      <c r="G48" s="28"/>
    </row>
    <row r="49" spans="1:7" ht="174" customHeight="1">
      <c r="A49" s="34" t="s">
        <v>63</v>
      </c>
      <c r="B49" s="1"/>
      <c r="C49" s="32">
        <v>1.5</v>
      </c>
      <c r="D49" s="3" t="str">
        <f t="shared" ref="D49:D50" si="3">IF(B49="","-",IF(B49="Sim",C49,IF(B49="Parcialmente",C49/2,IF(B49="Não",0,IF(B49="N/A",0,"Erro")))))</f>
        <v>-</v>
      </c>
      <c r="E49" s="45"/>
      <c r="F49" s="34" t="s">
        <v>82</v>
      </c>
      <c r="G49" s="17"/>
    </row>
    <row r="50" spans="1:7" s="29" customFormat="1" ht="95.25" customHeight="1">
      <c r="A50" s="34" t="s">
        <v>64</v>
      </c>
      <c r="B50" s="1"/>
      <c r="C50" s="3">
        <v>1.5</v>
      </c>
      <c r="D50" s="3" t="str">
        <f t="shared" si="3"/>
        <v>-</v>
      </c>
      <c r="E50" s="45"/>
      <c r="F50" s="34" t="s">
        <v>65</v>
      </c>
      <c r="G50" s="28"/>
    </row>
    <row r="51" spans="1:7" ht="84" customHeight="1">
      <c r="A51" s="33" t="str">
        <f ca="1">IFERROR(__xludf.dummyfunction("""COMPUTED_VALUE"""),"4.2 TREINAMENTO E COMUNICAÇÃO")</f>
        <v>4.2 TREINAMENTO E COMUNICAÇÃO</v>
      </c>
      <c r="B51" s="14"/>
      <c r="C51" s="13">
        <f>SUM(C52:C56)</f>
        <v>5</v>
      </c>
      <c r="D51" s="13">
        <f>SUM(D52:D56)</f>
        <v>0</v>
      </c>
      <c r="E51" s="15"/>
      <c r="F51" s="59"/>
      <c r="G51" s="17"/>
    </row>
    <row r="52" spans="1:7" ht="94.5" customHeight="1">
      <c r="A52" s="34" t="str">
        <f ca="1">IFERROR(__xludf.dummyfunction("""COMPUTED_VALUE"""),"4.2.1 Existe plano de comunicação e plano de treinamento relacionados ao programa de integridade?")</f>
        <v>4.2.1 Existe plano de comunicação e plano de treinamento relacionados ao programa de integridade?</v>
      </c>
      <c r="B52" s="1"/>
      <c r="C52" s="32">
        <v>1</v>
      </c>
      <c r="D52" s="32" t="str">
        <f>IF(B52="","-",IF(B52="Sim",C52,IF(B52="Parcialmente",C52/2,IF(B52="Não",0,IF(B52="N/A",0,"Erro")))))</f>
        <v>-</v>
      </c>
      <c r="E52" s="2"/>
      <c r="F52" s="34" t="s">
        <v>54</v>
      </c>
      <c r="G52" s="17"/>
    </row>
    <row r="53" spans="1:7" ht="63" customHeight="1">
      <c r="A53" s="34" t="str">
        <f ca="1">IFERROR(__xludf.dummyfunction("""COMPUTED_VALUE"""),"4.2.2 Foram realizadas ações de divulgação das políticas e procedimentos relativas à integridade nos últimos 24 (vinte e quatro) meses, contados a partir da data de assinatura do contrato?")</f>
        <v>4.2.2 Foram realizadas ações de divulgação das políticas e procedimentos relativas à integridade nos últimos 24 (vinte e quatro) meses, contados a partir da data de assinatura do contrato?</v>
      </c>
      <c r="B53" s="1"/>
      <c r="C53" s="32">
        <v>1</v>
      </c>
      <c r="D53" s="32" t="str">
        <f>IF(B53="","-",IF(B53="Sim",C53,IF(B53="Parcialmente",C53/2,IF(B53="Não",0,IF(B53="N/A",0,"Erro")))))</f>
        <v>-</v>
      </c>
      <c r="E53" s="2"/>
      <c r="F53" s="34" t="s">
        <v>36</v>
      </c>
      <c r="G53" s="25"/>
    </row>
    <row r="54" spans="1:7" ht="89.25" customHeight="1">
      <c r="A54" s="34" t="str">
        <f ca="1">IFERROR(__xludf.dummyfunction("""COMPUTED_VALUE"""),"4.2.3 Foram realizados treinamentos específicos sobre as políticas e procedimentos existentes para o público responsável por sua aplicação, nos últimos 24 (vinte e quatro) meses, contados a partir da data de assinatura do contrato?")</f>
        <v>4.2.3 Foram realizados treinamentos específicos sobre as políticas e procedimentos existentes para o público responsável por sua aplicação, nos últimos 24 (vinte e quatro) meses, contados a partir da data de assinatura do contrato?</v>
      </c>
      <c r="B54" s="1"/>
      <c r="C54" s="32">
        <v>1</v>
      </c>
      <c r="D54" s="32" t="str">
        <f>IF(B54="","-",IF(B54="Sim",C54,IF(B54="Parcialmente",C54/2,IF(B54="Não",0,IF(B54="N/A",0,"Erro")))))</f>
        <v>-</v>
      </c>
      <c r="E54" s="2"/>
      <c r="F54" s="34" t="s">
        <v>12</v>
      </c>
      <c r="G54" s="25"/>
    </row>
    <row r="55" spans="1:7" ht="72" customHeight="1">
      <c r="A55" s="34" t="str">
        <f ca="1">IFERROR(__xludf.dummyfunction("""COMPUTED_VALUE"""),"4.2.4 Existem controles para verificar a participação dos empregados nos treinamentos?")</f>
        <v>4.2.4 Existem controles para verificar a participação dos empregados nos treinamentos?</v>
      </c>
      <c r="B55" s="1"/>
      <c r="C55" s="32">
        <v>1</v>
      </c>
      <c r="D55" s="32" t="str">
        <f>IF(B55="","-",IF(B55="Sim",C55,IF(B55="Parcialmente",C55/2,IF(B55="Não",0,IF(B55="N/A",0,"Erro")))))</f>
        <v>-</v>
      </c>
      <c r="E55" s="2"/>
      <c r="F55" s="34" t="s">
        <v>37</v>
      </c>
      <c r="G55" s="25"/>
    </row>
    <row r="56" spans="1:7" ht="85.5" customHeight="1">
      <c r="A56" s="34" t="str">
        <f ca="1">IFERROR(__xludf.dummyfunction("""COMPUTED_VALUE"""),"4.2.5 Existem mecanismos para verificar a retenção dos conteúdos abordados nos treinamentos?")</f>
        <v>4.2.5 Existem mecanismos para verificar a retenção dos conteúdos abordados nos treinamentos?</v>
      </c>
      <c r="B56" s="1"/>
      <c r="C56" s="32">
        <v>1</v>
      </c>
      <c r="D56" s="32" t="str">
        <f>IF(B56="","-",IF(B56="Sim",C56,IF(B56="Parcialmente",C56/2,IF(B56="Não",0,IF(B56="N/A",0,"Erro")))))</f>
        <v>-</v>
      </c>
      <c r="E56" s="2"/>
      <c r="F56" s="34" t="s">
        <v>38</v>
      </c>
      <c r="G56" s="25"/>
    </row>
    <row r="57" spans="1:7" ht="76.5" customHeight="1">
      <c r="A57" s="33" t="str">
        <f ca="1">IFERROR(__xludf.dummyfunction("""COMPUTED_VALUE"""),"4.3 GESTÃO DE TERCEIROS")</f>
        <v>4.3 GESTÃO DE TERCEIROS</v>
      </c>
      <c r="B57" s="14"/>
      <c r="C57" s="13">
        <f>SUM(C58:C64)</f>
        <v>5</v>
      </c>
      <c r="D57" s="13">
        <f>SUM(D58:D64)</f>
        <v>0</v>
      </c>
      <c r="E57" s="15"/>
      <c r="F57" s="59"/>
      <c r="G57" s="25"/>
    </row>
    <row r="58" spans="1:7" ht="83.25" customHeight="1">
      <c r="A58" s="34" t="s">
        <v>73</v>
      </c>
      <c r="B58" s="1"/>
      <c r="C58" s="32">
        <v>1</v>
      </c>
      <c r="D58" s="32" t="str">
        <f t="shared" ref="D58:D64" si="4">IF(B58="","-",IF(B58="Sim",C58,IF(B58="Parcialmente",C58/2,IF(B58="Não",0,IF(B58="N/A",0,"Erro")))))</f>
        <v>-</v>
      </c>
      <c r="E58" s="2"/>
      <c r="F58" s="34" t="s">
        <v>58</v>
      </c>
      <c r="G58" s="17"/>
    </row>
    <row r="59" spans="1:7" ht="312" customHeight="1">
      <c r="A59" s="34" t="str">
        <f ca="1">IFERROR(__xludf.dummyfunction("""COMPUTED_VALUE"""),"4.3.2 Há previsão de aplicação de penalidades e/ou de rescisão contratual em caso de descumprimento das cláusulas de integridade e anticorrupção, bem como de normas éticas aplicáveis a terceiros?")</f>
        <v>4.3.2 Há previsão de aplicação de penalidades e/ou de rescisão contratual em caso de descumprimento das cláusulas de integridade e anticorrupção, bem como de normas éticas aplicáveis a terceiros?</v>
      </c>
      <c r="B59" s="1"/>
      <c r="C59" s="32">
        <v>1</v>
      </c>
      <c r="D59" s="32" t="str">
        <f t="shared" si="4"/>
        <v>-</v>
      </c>
      <c r="E59" s="2"/>
      <c r="F59" s="34" t="s">
        <v>71</v>
      </c>
      <c r="G59" s="25"/>
    </row>
    <row r="60" spans="1:7" ht="129.75" customHeight="1">
      <c r="A60" s="34" t="str">
        <f ca="1">IFERROR(__xludf.dummyfunction("""COMPUTED_VALUE"""),"4.3.3 A empresa realiza diligências prévias à contratação de terceiros (intermediários, fornecedores, prestadores de serviço, entre outros)?")</f>
        <v>4.3.3 A empresa realiza diligências prévias à contratação de terceiros (intermediários, fornecedores, prestadores de serviço, entre outros)?</v>
      </c>
      <c r="B60" s="1"/>
      <c r="C60" s="32">
        <v>0.5</v>
      </c>
      <c r="D60" s="32" t="str">
        <f t="shared" si="4"/>
        <v>-</v>
      </c>
      <c r="E60" s="2"/>
      <c r="F60" s="34" t="s">
        <v>39</v>
      </c>
      <c r="G60" s="25"/>
    </row>
    <row r="61" spans="1:7" ht="134.25" customHeight="1">
      <c r="A61" s="34" t="str">
        <f ca="1">IFERROR(__xludf.dummyfunction("""COMPUTED_VALUE"""),"4.3.4 No caso de a diligência constatar alto risco de integridade, existem medidas formalizadas para minimizar o risco ou até mesmo impossibilitar a contratação?")</f>
        <v>4.3.4 No caso de a diligência constatar alto risco de integridade, existem medidas formalizadas para minimizar o risco ou até mesmo impossibilitar a contratação?</v>
      </c>
      <c r="B61" s="1"/>
      <c r="C61" s="32">
        <v>0.5</v>
      </c>
      <c r="D61" s="32" t="str">
        <f t="shared" si="4"/>
        <v>-</v>
      </c>
      <c r="E61" s="2"/>
      <c r="F61" s="34" t="s">
        <v>40</v>
      </c>
      <c r="G61" s="25"/>
    </row>
    <row r="62" spans="1:7" ht="113.25" customHeight="1">
      <c r="A62" s="34" t="str">
        <f ca="1">IFERROR(__xludf.dummyfunction("""COMPUTED_VALUE"""),"4.3.5 A empresa tem previsão de verificar, durante os processos de fusões, aquisições e reestruturações societárias, o cometimento de irregularidades ou de atos ilícitos ou a existência de vulnerabilidades nas pessoas jurídicas envolvidas?")</f>
        <v>4.3.5 A empresa tem previsão de verificar, durante os processos de fusões, aquisições e reestruturações societárias, o cometimento de irregularidades ou de atos ilícitos ou a existência de vulnerabilidades nas pessoas jurídicas envolvidas?</v>
      </c>
      <c r="B62" s="1"/>
      <c r="C62" s="32">
        <v>1</v>
      </c>
      <c r="D62" s="32" t="str">
        <f t="shared" si="4"/>
        <v>-</v>
      </c>
      <c r="E62" s="2"/>
      <c r="F62" s="34" t="s">
        <v>72</v>
      </c>
      <c r="G62" s="25"/>
    </row>
    <row r="63" spans="1:7" ht="132.75" customHeight="1">
      <c r="A63" s="34" t="str">
        <f ca="1">IFERROR(__xludf.dummyfunction("""COMPUTED_VALUE"""),"4.3.6 A empresa treina seus colaboradores (fornecedores, intermediários, representantes etc) quanto a riscos de integridade e como gerenciá-los, principalmente no relacionamento com o poder público?")</f>
        <v>4.3.6 A empresa treina seus colaboradores (fornecedores, intermediários, representantes etc) quanto a riscos de integridade e como gerenciá-los, principalmente no relacionamento com o poder público?</v>
      </c>
      <c r="B63" s="1"/>
      <c r="C63" s="32">
        <v>0.5</v>
      </c>
      <c r="D63" s="32" t="str">
        <f t="shared" si="4"/>
        <v>-</v>
      </c>
      <c r="E63" s="2"/>
      <c r="F63" s="34" t="s">
        <v>52</v>
      </c>
      <c r="G63" s="25"/>
    </row>
    <row r="64" spans="1:7" ht="112.5" customHeight="1">
      <c r="A64" s="34" t="str">
        <f ca="1">IFERROR(__xludf.dummyfunction("""COMPUTED_VALUE"""),"4.3.7 A empresa estimula a adoção de medidas de integridade entre seus parceiros de negócios? ")</f>
        <v xml:space="preserve">4.3.7 A empresa estimula a adoção de medidas de integridade entre seus parceiros de negócios? </v>
      </c>
      <c r="B64" s="1"/>
      <c r="C64" s="32">
        <v>0.5</v>
      </c>
      <c r="D64" s="32" t="str">
        <f t="shared" si="4"/>
        <v>-</v>
      </c>
      <c r="E64" s="2"/>
      <c r="F64" s="34" t="s">
        <v>41</v>
      </c>
      <c r="G64" s="27"/>
    </row>
    <row r="65" spans="1:7" ht="84.75" customHeight="1">
      <c r="A65" s="33" t="str">
        <f ca="1">IFERROR(__xludf.dummyfunction("""COMPUTED_VALUE"""),"4.4 REGISTROS CONTÁBEIS")</f>
        <v>4.4 REGISTROS CONTÁBEIS</v>
      </c>
      <c r="B65" s="14"/>
      <c r="C65" s="13">
        <f>SUM(C66:C70)</f>
        <v>5</v>
      </c>
      <c r="D65" s="13">
        <f>SUM(D66:D70)</f>
        <v>0</v>
      </c>
      <c r="E65" s="15"/>
      <c r="F65" s="59"/>
      <c r="G65" s="27"/>
    </row>
    <row r="66" spans="1:7" ht="69.75" customHeight="1">
      <c r="A66" s="34" t="str">
        <f ca="1">IFERROR(__xludf.dummyfunction("""COMPUTED_VALUE"""),"4.4.1 Existem mecanismos e controles para assegurar a precisão e clareza dos registros contábeis e a confiabilidade dos relatórios e demonstrações financeiras?")</f>
        <v>4.4.1 Existem mecanismos e controles para assegurar a precisão e clareza dos registros contábeis e a confiabilidade dos relatórios e demonstrações financeiras?</v>
      </c>
      <c r="B66" s="1"/>
      <c r="C66" s="32">
        <v>1</v>
      </c>
      <c r="D66" s="32" t="str">
        <f>IF(B66="","-",IF(B66="Sim",C66,IF(B66="Parcialmente",C66/2,IF(B66="Não",0,IF(B66="N/A",0,"Erro")))))</f>
        <v>-</v>
      </c>
      <c r="E66" s="2"/>
      <c r="F66" s="60" t="s">
        <v>61</v>
      </c>
      <c r="G66" s="17"/>
    </row>
    <row r="67" spans="1:7" ht="53.25" customHeight="1">
      <c r="A67" s="34" t="str">
        <f ca="1">IFERROR(__xludf.dummyfunction("""COMPUTED_VALUE"""),"4.4.2 Existe medidas que visem identificar “alertas”, tais como receitas e despesas fora do padrão?")</f>
        <v>4.4.2 Existe medidas que visem identificar “alertas”, tais como receitas e despesas fora do padrão?</v>
      </c>
      <c r="B67" s="1"/>
      <c r="C67" s="32">
        <v>1</v>
      </c>
      <c r="D67" s="32" t="str">
        <f>IF(B67="","-",IF(B67="Sim",C67,IF(B67="Parcialmente",C67/2,IF(B67="Não",0,IF(B67="N/A",0,"Erro")))))</f>
        <v>-</v>
      </c>
      <c r="E67" s="2"/>
      <c r="F67" s="60"/>
      <c r="G67" s="17"/>
    </row>
    <row r="68" spans="1:7" ht="70.5" customHeight="1">
      <c r="A68" s="34" t="str">
        <f ca="1">IFERROR(__xludf.dummyfunction("""COMPUTED_VALUE"""),"4.4.3 Há previsão de segregação de funções com identificação clara das atribuições de cada colaborador envolvido e a definição de diferentes níveis de alçada para aprovação de despesas.")</f>
        <v>4.4.3 Há previsão de segregação de funções com identificação clara das atribuições de cada colaborador envolvido e a definição de diferentes níveis de alçada para aprovação de despesas.</v>
      </c>
      <c r="B68" s="1"/>
      <c r="C68" s="32">
        <v>1</v>
      </c>
      <c r="D68" s="32" t="str">
        <f>IF(B68="","-",IF(B68="Sim",C68,IF(B68="Parcialmente",C68/2,IF(B68="Não",0,IF(B68="N/A",0,"Erro")))))</f>
        <v>-</v>
      </c>
      <c r="E68" s="2"/>
      <c r="F68" s="60"/>
      <c r="G68" s="17"/>
    </row>
    <row r="69" spans="1:7" ht="60" customHeight="1">
      <c r="A69" s="34" t="str">
        <f ca="1">IFERROR(__xludf.dummyfunction("""COMPUTED_VALUE"""),"4.4.4 Existe área responsável pela função de auditoria interna.")</f>
        <v>4.4.4 Existe área responsável pela função de auditoria interna.</v>
      </c>
      <c r="B69" s="1"/>
      <c r="C69" s="32">
        <v>1</v>
      </c>
      <c r="D69" s="32" t="str">
        <f>IF(B69="","-",IF(B69="Sim",C69,IF(B69="Parcialmente",C69/2,IF(B69="Não",0,IF(B69="N/A",0,"Erro")))))</f>
        <v>-</v>
      </c>
      <c r="E69" s="2"/>
      <c r="F69" s="61" t="s">
        <v>60</v>
      </c>
      <c r="G69" s="17"/>
    </row>
    <row r="70" spans="1:7" ht="54.75" customHeight="1">
      <c r="A70" s="34" t="str">
        <f ca="1">IFERROR(__xludf.dummyfunction("""COMPUTED_VALUE"""),"4.4.5 Há realização periódica de auditoria externa independente.")</f>
        <v>4.4.5 Há realização periódica de auditoria externa independente.</v>
      </c>
      <c r="B70" s="1"/>
      <c r="C70" s="32">
        <v>1</v>
      </c>
      <c r="D70" s="32" t="str">
        <f>IF(B70="","-",IF(B70="Sim",C70,IF(B70="Parcialmente",C70/2,IF(B70="Não",0,IF(B70="N/A",0,"Erro")))))</f>
        <v>-</v>
      </c>
      <c r="E70" s="2"/>
      <c r="F70" s="61" t="s">
        <v>42</v>
      </c>
      <c r="G70" s="17"/>
    </row>
    <row r="71" spans="1:7" ht="94.5" customHeight="1">
      <c r="A71" s="33" t="str">
        <f ca="1">IFERROR(__xludf.dummyfunction("""COMPUTED_VALUE"""),"4.5 CANAL DE DENÚNCIA")</f>
        <v>4.5 CANAL DE DENÚNCIA</v>
      </c>
      <c r="B71" s="14"/>
      <c r="C71" s="13">
        <f>SUM(C72:C78)</f>
        <v>10</v>
      </c>
      <c r="D71" s="13">
        <f>SUM(D72:D78)</f>
        <v>0</v>
      </c>
      <c r="E71" s="15"/>
      <c r="F71" s="59"/>
      <c r="G71" s="17"/>
    </row>
    <row r="72" spans="1:7" ht="85.5" customHeight="1">
      <c r="A72" s="34" t="str">
        <f ca="1">IFERROR(__xludf.dummyfunction("""COMPUTED_VALUE"""),"4.5.1 A empresa possui canal de denúncia, em português e com linguagem clara, para denunciar desvio de condutas relacionadas à corrupção?")</f>
        <v>4.5.1 A empresa possui canal de denúncia, em português e com linguagem clara, para denunciar desvio de condutas relacionadas à corrupção?</v>
      </c>
      <c r="B72" s="1"/>
      <c r="C72" s="32">
        <v>2</v>
      </c>
      <c r="D72" s="32" t="str">
        <f t="shared" ref="D72:D78" si="5">IF(B72="","-",IF(B72="Sim",C72,IF(B72="Parcialmente",C72/2,IF(B72="Não",0,IF(B72="N/A",0,"Erro")))))</f>
        <v>-</v>
      </c>
      <c r="E72" s="2"/>
      <c r="F72" s="34" t="s">
        <v>53</v>
      </c>
      <c r="G72" s="17"/>
    </row>
    <row r="73" spans="1:7" ht="99.75" customHeight="1">
      <c r="A73" s="34" t="str">
        <f ca="1">IFERROR(__xludf.dummyfunction("""COMPUTED_VALUE"""),"4.5.2 Existe ações de divulgação e incentivo à denúncia, tanto para o público interno quanto para terceiros que se relacionem com a empresa?")</f>
        <v>4.5.2 Existe ações de divulgação e incentivo à denúncia, tanto para o público interno quanto para terceiros que se relacionem com a empresa?</v>
      </c>
      <c r="B73" s="1"/>
      <c r="C73" s="32">
        <v>2</v>
      </c>
      <c r="D73" s="32" t="str">
        <f t="shared" si="5"/>
        <v>-</v>
      </c>
      <c r="E73" s="2"/>
      <c r="F73" s="34" t="s">
        <v>43</v>
      </c>
      <c r="G73" s="25"/>
    </row>
    <row r="74" spans="1:7" ht="45.75" customHeight="1">
      <c r="A74" s="34" t="str">
        <f ca="1">IFERROR(__xludf.dummyfunction("""COMPUTED_VALUE"""),"4.5.3 Existe política para recebimento de denúncias anônimas e/ou proteção ao denunciante?")</f>
        <v>4.5.3 Existe política para recebimento de denúncias anônimas e/ou proteção ao denunciante?</v>
      </c>
      <c r="B74" s="1"/>
      <c r="C74" s="32">
        <v>1</v>
      </c>
      <c r="D74" s="32" t="str">
        <f t="shared" si="5"/>
        <v>-</v>
      </c>
      <c r="E74" s="2"/>
      <c r="F74" s="60" t="s">
        <v>44</v>
      </c>
      <c r="G74" s="25"/>
    </row>
    <row r="75" spans="1:7" ht="57" customHeight="1">
      <c r="A75" s="34" t="str">
        <f ca="1">IFERROR(__xludf.dummyfunction("""COMPUTED_VALUE"""),"4.5.4 Existem procedimentos que possibilitam o acompanhamento da apuração da denúncia pelo denunciante?")</f>
        <v>4.5.4 Existem procedimentos que possibilitam o acompanhamento da apuração da denúncia pelo denunciante?</v>
      </c>
      <c r="B75" s="1"/>
      <c r="C75" s="32">
        <v>1</v>
      </c>
      <c r="D75" s="32" t="str">
        <f t="shared" si="5"/>
        <v>-</v>
      </c>
      <c r="E75" s="2"/>
      <c r="F75" s="60"/>
      <c r="G75" s="25"/>
    </row>
    <row r="76" spans="1:7" ht="60" customHeight="1">
      <c r="A76" s="34" t="str">
        <f ca="1">IFERROR(__xludf.dummyfunction("""COMPUTED_VALUE"""),"4.5.5 Existe procedimento formalizado e adequado de apuração das denúncias recebidas?")</f>
        <v>4.5.5 Existe procedimento formalizado e adequado de apuração das denúncias recebidas?</v>
      </c>
      <c r="B76" s="1"/>
      <c r="C76" s="32">
        <v>1.5</v>
      </c>
      <c r="D76" s="32" t="str">
        <f t="shared" si="5"/>
        <v>-</v>
      </c>
      <c r="E76" s="2"/>
      <c r="F76" s="60"/>
      <c r="G76" s="25"/>
    </row>
    <row r="77" spans="1:7" ht="44.25" customHeight="1">
      <c r="A77" s="34" t="str">
        <f ca="1">IFERROR(__xludf.dummyfunction("""COMPUTED_VALUE"""),"4.5.6 Há procedimento de encaminhamento de denúncias às autoridades competentes?")</f>
        <v>4.5.6 Há procedimento de encaminhamento de denúncias às autoridades competentes?</v>
      </c>
      <c r="B77" s="1"/>
      <c r="C77" s="32">
        <v>1</v>
      </c>
      <c r="D77" s="32" t="str">
        <f t="shared" si="5"/>
        <v>-</v>
      </c>
      <c r="E77" s="2"/>
      <c r="F77" s="60"/>
      <c r="G77" s="25"/>
    </row>
    <row r="78" spans="1:7" ht="110.25" customHeight="1">
      <c r="A78" s="34" t="str">
        <f ca="1">IFERROR(__xludf.dummyfunction("""COMPUTED_VALUE"""),"4.5.7 A empresa possui indicadores sobre denúncias recebidas/apuradas e outras informações que indicam que os canais de denúncia são monitorados?")</f>
        <v>4.5.7 A empresa possui indicadores sobre denúncias recebidas/apuradas e outras informações que indicam que os canais de denúncia são monitorados?</v>
      </c>
      <c r="B78" s="1"/>
      <c r="C78" s="32">
        <v>1.5</v>
      </c>
      <c r="D78" s="32" t="str">
        <f t="shared" si="5"/>
        <v>-</v>
      </c>
      <c r="E78" s="2"/>
      <c r="F78" s="34" t="s">
        <v>45</v>
      </c>
      <c r="G78" s="25"/>
    </row>
    <row r="79" spans="1:7" ht="75.75" customHeight="1">
      <c r="A79" s="33" t="str">
        <f ca="1">IFERROR(__xludf.dummyfunction("""COMPUTED_VALUE"""),"4.6 MEDIDAS DISCIPLINARES E AÇÕES DE REMEDIAÇÃO")</f>
        <v>4.6 MEDIDAS DISCIPLINARES E AÇÕES DE REMEDIAÇÃO</v>
      </c>
      <c r="B79" s="14"/>
      <c r="C79" s="13">
        <f>SUM(C80:C84)</f>
        <v>10</v>
      </c>
      <c r="D79" s="13">
        <f>SUM(D80:D83)</f>
        <v>0</v>
      </c>
      <c r="E79" s="15"/>
      <c r="F79" s="59"/>
      <c r="G79" s="25"/>
    </row>
    <row r="80" spans="1:7" ht="65.25" customHeight="1">
      <c r="A80" s="34" t="str">
        <f ca="1">IFERROR(__xludf.dummyfunction("""COMPUTED_VALUE"""),"4.6.1 A empresa tem mecanismos disciplinares, de sanções e de incentivos estabelecidos?")</f>
        <v>4.6.1 A empresa tem mecanismos disciplinares, de sanções e de incentivos estabelecidos?</v>
      </c>
      <c r="B80" s="1"/>
      <c r="C80" s="32">
        <v>2</v>
      </c>
      <c r="D80" s="32" t="str">
        <f>IF(B80="","-",IF(B80="Sim",C80,IF(B80="Parcialmente",C80/2,IF(B80="Não",0,IF(B80="N/A",0,"Erro")))))</f>
        <v>-</v>
      </c>
      <c r="E80" s="2"/>
      <c r="F80" s="34" t="s">
        <v>55</v>
      </c>
      <c r="G80" s="17"/>
    </row>
    <row r="81" spans="1:7" ht="97.5" customHeight="1">
      <c r="A81" s="34" t="str">
        <f ca="1">IFERROR(__xludf.dummyfunction("""COMPUTED_VALUE"""),"4.6.2 Os processos de responsabilização e aplicação de sanções são conduzidos de maneira isonômica, inclusive sendo aplicáveis a membros da alta administração e aos responsáveis pela implementação, supervisão e fiscalização de cumprimento de políticas e p"&amp;"rocedimentos, uma vez constatada sua ação ou omissão?")</f>
        <v>4.6.2 Os processos de responsabilização e aplicação de sanções são conduzidos de maneira isonômica, inclusive sendo aplicáveis a membros da alta administração e aos responsáveis pela implementação, supervisão e fiscalização de cumprimento de políticas e procedimentos, uma vez constatada sua ação ou omissão?</v>
      </c>
      <c r="B81" s="1"/>
      <c r="C81" s="32">
        <v>2</v>
      </c>
      <c r="D81" s="32" t="str">
        <f>IF(B81="","-",IF(B81="Sim",C81,IF(B81="Parcialmente",C81/2,IF(B81="Não",0,IF(B81="N/A",0,"Erro")))))</f>
        <v>-</v>
      </c>
      <c r="E81" s="2"/>
      <c r="F81" s="62" t="s">
        <v>46</v>
      </c>
      <c r="G81" s="25"/>
    </row>
    <row r="82" spans="1:7" ht="63.75" customHeight="1">
      <c r="A82" s="34" t="str">
        <f ca="1">IFERROR(__xludf.dummyfunction("""COMPUTED_VALUE"""),"4.6.3 A empresa implementa mudanças para reduzir o risco de que desvios de conduta similares aos constatados voltem a acontecer?")</f>
        <v>4.6.3 A empresa implementa mudanças para reduzir o risco de que desvios de conduta similares aos constatados voltem a acontecer?</v>
      </c>
      <c r="B82" s="1"/>
      <c r="C82" s="32">
        <v>2</v>
      </c>
      <c r="D82" s="32" t="str">
        <f>IF(B82="","-",IF(B82="Sim",C82,IF(B82="Parcialmente",C82/2,IF(B82="Não",0,IF(B82="N/A",0,"Erro")))))</f>
        <v>-</v>
      </c>
      <c r="E82" s="2"/>
      <c r="F82" s="63"/>
      <c r="G82" s="27"/>
    </row>
    <row r="83" spans="1:7" ht="48" customHeight="1">
      <c r="A83" s="34" t="str">
        <f ca="1">IFERROR(__xludf.dummyfunction("""COMPUTED_VALUE"""),"4.6.4 A empresa mantém registros dos seus processos de responsabilização e aplicação de sanções?")</f>
        <v>4.6.4 A empresa mantém registros dos seus processos de responsabilização e aplicação de sanções?</v>
      </c>
      <c r="B83" s="1"/>
      <c r="C83" s="32">
        <v>2</v>
      </c>
      <c r="D83" s="32" t="str">
        <f>IF(B83="","-",IF(B83="Sim",C83,IF(B83="Parcialmente",C83/2,IF(B83="Não",0,IF(B83="N/A",0,"Erro")))))</f>
        <v>-</v>
      </c>
      <c r="E83" s="2"/>
      <c r="F83" s="64"/>
      <c r="G83" s="27"/>
    </row>
    <row r="84" spans="1:7" ht="201.75" customHeight="1">
      <c r="A84" s="34" t="s">
        <v>69</v>
      </c>
      <c r="B84" s="1"/>
      <c r="C84" s="32">
        <v>2</v>
      </c>
      <c r="D84" s="32" t="str">
        <f>IF(B84="","-",IF(B84="Sim",C84,IF(B84="Parcialmente",C84/2,IF(B84="Não",0,IF(B84="N/A",0,"Erro")))))</f>
        <v>-</v>
      </c>
      <c r="E84" s="2"/>
      <c r="F84" s="36" t="s">
        <v>70</v>
      </c>
      <c r="G84" s="27"/>
    </row>
    <row r="85" spans="1:7" ht="79.5" customHeight="1">
      <c r="A85" s="33" t="str">
        <f ca="1">IFERROR(__xludf.dummyfunction("""COMPUTED_VALUE"""),"4.7 TRANSPARÊNCIA")</f>
        <v>4.7 TRANSPARÊNCIA</v>
      </c>
      <c r="B85" s="14"/>
      <c r="C85" s="13">
        <f>SUM(C86:C91)</f>
        <v>5</v>
      </c>
      <c r="D85" s="13">
        <f>SUM(D86:D91)</f>
        <v>0</v>
      </c>
      <c r="E85" s="15"/>
      <c r="F85" s="59"/>
      <c r="G85" s="27"/>
    </row>
    <row r="86" spans="1:7" ht="60.75" customHeight="1">
      <c r="A86" s="34" t="str">
        <f ca="1">IFERROR(__xludf.dummyfunction("""COMPUTED_VALUE"""),"4.7.1 A empresa publica em sua página eletrônica informações sobre:")</f>
        <v>4.7.1 A empresa publica em sua página eletrônica informações sobre:</v>
      </c>
      <c r="B86" s="1"/>
      <c r="C86" s="32"/>
      <c r="D86" s="32" t="str">
        <f t="shared" ref="D86:D91" si="6">IF(B86="","-",IF(B86="Sim",C86,IF(B86="Parcialmente",C86/2,IF(B86="Não",0,IF(B86="N/A",0,"Erro")))))</f>
        <v>-</v>
      </c>
      <c r="E86" s="2"/>
      <c r="F86" s="65"/>
      <c r="G86" s="17"/>
    </row>
    <row r="87" spans="1:7" ht="38.25" customHeight="1">
      <c r="A87" s="34" t="str">
        <f ca="1">IFERROR(__xludf.dummyfunction("""COMPUTED_VALUE"""),"a) atividades exercidas;")</f>
        <v>a) atividades exercidas;</v>
      </c>
      <c r="B87" s="1"/>
      <c r="C87" s="32">
        <v>0.5</v>
      </c>
      <c r="D87" s="32" t="str">
        <f t="shared" si="6"/>
        <v>-</v>
      </c>
      <c r="E87" s="2"/>
      <c r="F87" s="60" t="s">
        <v>56</v>
      </c>
      <c r="G87" s="17"/>
    </row>
    <row r="88" spans="1:7" ht="62.25" customHeight="1">
      <c r="A88" s="34" t="str">
        <f ca="1">IFERROR(__xludf.dummyfunction("""COMPUTED_VALUE"""),"b) quadro societário e organograma, contendo no mínimo o nome completo de toda a diretoria administrativa, financeira e operacional;")</f>
        <v>b) quadro societário e organograma, contendo no mínimo o nome completo de toda a diretoria administrativa, financeira e operacional;</v>
      </c>
      <c r="B88" s="1"/>
      <c r="C88" s="32">
        <v>0.5</v>
      </c>
      <c r="D88" s="32" t="str">
        <f t="shared" si="6"/>
        <v>-</v>
      </c>
      <c r="E88" s="2"/>
      <c r="F88" s="60"/>
      <c r="G88" s="17"/>
    </row>
    <row r="89" spans="1:7" ht="43.5" customHeight="1">
      <c r="A89" s="34" t="str">
        <f ca="1">IFERROR(__xludf.dummyfunction("""COMPUTED_VALUE"""),"c) contratos firmados com a Administração Pública;")</f>
        <v>c) contratos firmados com a Administração Pública;</v>
      </c>
      <c r="B89" s="1"/>
      <c r="C89" s="32">
        <v>1.5</v>
      </c>
      <c r="D89" s="32" t="str">
        <f t="shared" si="6"/>
        <v>-</v>
      </c>
      <c r="E89" s="2"/>
      <c r="F89" s="60"/>
      <c r="G89" s="17"/>
    </row>
    <row r="90" spans="1:7" ht="45" customHeight="1">
      <c r="A90" s="34" t="str">
        <f ca="1">IFERROR(__xludf.dummyfunction("""COMPUTED_VALUE"""),"d) patrocínios, doações e financiamentos realizadas pela empresa;")</f>
        <v>d) patrocínios, doações e financiamentos realizadas pela empresa;</v>
      </c>
      <c r="B90" s="1"/>
      <c r="C90" s="32">
        <v>1.5</v>
      </c>
      <c r="D90" s="32" t="str">
        <f t="shared" si="6"/>
        <v>-</v>
      </c>
      <c r="E90" s="2"/>
      <c r="F90" s="60"/>
      <c r="G90" s="17"/>
    </row>
    <row r="91" spans="1:7" ht="48.75" customHeight="1">
      <c r="A91" s="34" t="str">
        <f ca="1">IFERROR(__xludf.dummyfunction("""COMPUTED_VALUE"""),"e) demonstrações financeiras.")</f>
        <v>e) demonstrações financeiras.</v>
      </c>
      <c r="B91" s="1"/>
      <c r="C91" s="32">
        <v>1</v>
      </c>
      <c r="D91" s="32" t="str">
        <f t="shared" si="6"/>
        <v>-</v>
      </c>
      <c r="E91" s="2"/>
      <c r="F91" s="60"/>
      <c r="G91" s="17"/>
    </row>
    <row r="92" spans="1:7" ht="52.5" customHeight="1">
      <c r="A92" s="35"/>
      <c r="B92" s="6"/>
      <c r="C92" s="42">
        <f>SUM(C85,C79,C36,C51,C57,C65,C71)</f>
        <v>55</v>
      </c>
      <c r="D92" s="39">
        <f>SUM(D85,D79,D71,D65,D57,D51,D36)</f>
        <v>0</v>
      </c>
      <c r="E92" s="7" t="s">
        <v>13</v>
      </c>
      <c r="F92" s="56"/>
      <c r="G92" s="17"/>
    </row>
    <row r="93" spans="1:7" ht="64.5" customHeight="1">
      <c r="A93" s="33" t="str">
        <f ca="1">IFERROR(__xludf.dummyfunction("""COMPUTED_VALUE"""),"5. MONITORAMENTO E AÇÕES DE MELHORIA")</f>
        <v>5. MONITORAMENTO E AÇÕES DE MELHORIA</v>
      </c>
      <c r="B93" s="14"/>
      <c r="C93" s="43">
        <f>SUM(C94:C97)</f>
        <v>10</v>
      </c>
      <c r="D93" s="43"/>
      <c r="E93" s="15"/>
      <c r="F93" s="59"/>
      <c r="G93" s="17"/>
    </row>
    <row r="94" spans="1:7" ht="68.25" customHeight="1">
      <c r="A94" s="34" t="str">
        <f ca="1">IFERROR(__xludf.dummyfunction("""COMPUTED_VALUE"""),"5.1 Há planejamento para o monitoramento do programa de integridade, inclusive com estabelecimento de indicadores e outros dados?")</f>
        <v>5.1 Há planejamento para o monitoramento do programa de integridade, inclusive com estabelecimento de indicadores e outros dados?</v>
      </c>
      <c r="B94" s="1"/>
      <c r="C94" s="32">
        <v>2</v>
      </c>
      <c r="D94" s="32" t="str">
        <f>IF(B94="","-",IF(B94="Sim",C94,IF(B94="Parcialmente",C94/2,IF(B94="Não",0,IF(B94="N/A",0,"Erro")))))</f>
        <v>-</v>
      </c>
      <c r="E94" s="2"/>
      <c r="F94" s="34" t="s">
        <v>47</v>
      </c>
      <c r="G94" s="17"/>
    </row>
    <row r="95" spans="1:7" ht="53.25" customHeight="1">
      <c r="A95" s="34" t="str">
        <f ca="1">IFERROR(__xludf.dummyfunction("""COMPUTED_VALUE"""),"5.2 Há realização de monitoramento do programa de integridade, através de relatórios, indicadores, estatísticas ou outros dados?")</f>
        <v>5.2 Há realização de monitoramento do programa de integridade, através de relatórios, indicadores, estatísticas ou outros dados?</v>
      </c>
      <c r="B95" s="1"/>
      <c r="C95" s="32">
        <v>3</v>
      </c>
      <c r="D95" s="32" t="str">
        <f>IF(B95="","-",IF(B95="Sim",C95,IF(B95="Parcialmente",C95/2,IF(B95="Não",0,IF(B95="N/A",0,"Erro")))))</f>
        <v>-</v>
      </c>
      <c r="E95" s="2"/>
      <c r="F95" s="34" t="s">
        <v>48</v>
      </c>
      <c r="G95" s="25"/>
    </row>
    <row r="96" spans="1:7" ht="54" customHeight="1">
      <c r="A96" s="34" t="str">
        <f ca="1">IFERROR(__xludf.dummyfunction("""COMPUTED_VALUE"""),"5.3 São construídos planos de ação para mitigação de fragilidades identificadas durante a execução do programa?")</f>
        <v>5.3 São construídos planos de ação para mitigação de fragilidades identificadas durante a execução do programa?</v>
      </c>
      <c r="B96" s="1"/>
      <c r="C96" s="32">
        <v>2</v>
      </c>
      <c r="D96" s="32" t="str">
        <f>IF(B96="","-",IF(B96="Sim",C96,IF(B96="Parcialmente",C96/2,IF(B96="Não",0,IF(B96="N/A",0,"Erro")))))</f>
        <v>-</v>
      </c>
      <c r="E96" s="2"/>
      <c r="F96" s="34" t="s">
        <v>49</v>
      </c>
      <c r="G96" s="25"/>
    </row>
    <row r="97" spans="1:7" ht="51.75" customHeight="1">
      <c r="A97" s="34" t="str">
        <f ca="1">IFERROR(__xludf.dummyfunction("""COMPUTED_VALUE"""),"5.4 Há submissão do seu programa de integridade a processo(s) independente(s) de avaliação externa?")</f>
        <v>5.4 Há submissão do seu programa de integridade a processo(s) independente(s) de avaliação externa?</v>
      </c>
      <c r="B97" s="1"/>
      <c r="C97" s="32">
        <v>3</v>
      </c>
      <c r="D97" s="32" t="str">
        <f>IF(B97="","-",IF(B97="Sim",C97,IF(B97="Parcialmente",C97/2,IF(B97="Não",0,IF(B97="N/A",0,"Erro")))))</f>
        <v>-</v>
      </c>
      <c r="E97" s="2"/>
      <c r="F97" s="34" t="s">
        <v>49</v>
      </c>
      <c r="G97" s="25"/>
    </row>
    <row r="98" spans="1:7" ht="67.5" customHeight="1">
      <c r="A98" s="37"/>
      <c r="B98" s="11"/>
      <c r="C98" s="39">
        <v>10</v>
      </c>
      <c r="D98" s="39">
        <f>SUM(D94:D97)</f>
        <v>0</v>
      </c>
      <c r="E98" s="7" t="s">
        <v>13</v>
      </c>
      <c r="F98" s="66"/>
      <c r="G98" s="27"/>
    </row>
    <row r="99" spans="1:7" ht="57" customHeight="1">
      <c r="A99" s="38"/>
      <c r="B99" s="12" t="s">
        <v>50</v>
      </c>
      <c r="C99" s="44">
        <f>SUM(C92,C98,C34,C28,C18)</f>
        <v>100</v>
      </c>
      <c r="D99" s="39">
        <f>SUM(D18,D28,D34,D92,D98)</f>
        <v>0</v>
      </c>
      <c r="E99" s="7"/>
      <c r="F99" s="66"/>
      <c r="G99" s="17"/>
    </row>
    <row r="100" spans="1:7" ht="12.75" customHeight="1">
      <c r="B100" s="26"/>
      <c r="C100" s="26"/>
      <c r="G100" s="17"/>
    </row>
    <row r="101" spans="1:7" ht="12.75" customHeight="1">
      <c r="A101" s="31"/>
      <c r="B101" s="26"/>
      <c r="C101" s="26"/>
      <c r="D101" s="26"/>
      <c r="G101" s="17"/>
    </row>
    <row r="102" spans="1:7" ht="12.75" customHeight="1">
      <c r="A102" s="31"/>
      <c r="B102" s="26"/>
      <c r="C102" s="26"/>
      <c r="D102" s="26"/>
      <c r="G102" s="17"/>
    </row>
    <row r="103" spans="1:7" ht="12.75" customHeight="1">
      <c r="B103" s="26"/>
      <c r="C103" s="26"/>
      <c r="D103" s="26"/>
      <c r="G103" s="17"/>
    </row>
    <row r="104" spans="1:7" ht="12.75" customHeight="1">
      <c r="B104" s="26"/>
      <c r="C104" s="26"/>
      <c r="D104" s="26"/>
      <c r="G104" s="17"/>
    </row>
    <row r="105" spans="1:7" ht="12.75" customHeight="1">
      <c r="B105" s="26"/>
      <c r="C105" s="26"/>
      <c r="D105" s="26"/>
      <c r="G105" s="17"/>
    </row>
    <row r="106" spans="1:7" ht="12.75" customHeight="1">
      <c r="B106" s="26"/>
      <c r="C106" s="26"/>
      <c r="D106" s="26"/>
      <c r="G106" s="17"/>
    </row>
    <row r="107" spans="1:7" ht="12.75" customHeight="1">
      <c r="B107" s="26"/>
      <c r="C107" s="26"/>
      <c r="D107" s="26"/>
      <c r="G107" s="17"/>
    </row>
    <row r="108" spans="1:7" ht="12.75" customHeight="1">
      <c r="B108" s="26"/>
      <c r="C108" s="26"/>
      <c r="D108" s="26"/>
      <c r="G108" s="17"/>
    </row>
    <row r="109" spans="1:7" ht="12.75" customHeight="1">
      <c r="B109" s="26"/>
      <c r="C109" s="26"/>
      <c r="D109" s="26"/>
      <c r="G109" s="17"/>
    </row>
    <row r="110" spans="1:7" ht="12.75" customHeight="1">
      <c r="B110" s="26"/>
      <c r="C110" s="26"/>
      <c r="D110" s="26"/>
      <c r="G110" s="17"/>
    </row>
    <row r="111" spans="1:7" ht="12.75" customHeight="1">
      <c r="B111" s="26"/>
      <c r="C111" s="26"/>
      <c r="D111" s="26"/>
      <c r="G111" s="17"/>
    </row>
    <row r="112" spans="1:7" ht="12.75" customHeight="1">
      <c r="B112" s="26"/>
      <c r="C112" s="26"/>
      <c r="D112" s="26"/>
      <c r="G112" s="17"/>
    </row>
    <row r="113" spans="2:7" ht="12.75" customHeight="1">
      <c r="B113" s="26"/>
      <c r="C113" s="26"/>
      <c r="D113" s="26"/>
      <c r="G113" s="17"/>
    </row>
    <row r="114" spans="2:7" ht="12.75" customHeight="1">
      <c r="B114" s="26"/>
      <c r="C114" s="26"/>
      <c r="D114" s="26"/>
      <c r="G114" s="17"/>
    </row>
    <row r="115" spans="2:7" ht="12.75" customHeight="1">
      <c r="B115" s="26"/>
      <c r="C115" s="26"/>
      <c r="D115" s="26"/>
      <c r="G115" s="17"/>
    </row>
    <row r="116" spans="2:7" ht="12.75" customHeight="1">
      <c r="B116" s="26"/>
      <c r="C116" s="26"/>
      <c r="D116" s="26"/>
      <c r="G116" s="17"/>
    </row>
    <row r="117" spans="2:7" ht="12.75" customHeight="1">
      <c r="B117" s="26"/>
      <c r="C117" s="26"/>
      <c r="D117" s="26"/>
      <c r="G117" s="17"/>
    </row>
    <row r="118" spans="2:7" ht="12.75" customHeight="1">
      <c r="B118" s="26"/>
      <c r="C118" s="26"/>
      <c r="D118" s="26"/>
      <c r="G118" s="17"/>
    </row>
    <row r="119" spans="2:7" ht="12.75" customHeight="1">
      <c r="B119" s="26"/>
      <c r="C119" s="26"/>
      <c r="D119" s="26"/>
      <c r="G119" s="17"/>
    </row>
    <row r="120" spans="2:7" ht="12.75" customHeight="1">
      <c r="B120" s="26"/>
      <c r="C120" s="26"/>
      <c r="D120" s="26"/>
      <c r="G120" s="17"/>
    </row>
    <row r="121" spans="2:7" ht="12.75" customHeight="1">
      <c r="B121" s="26"/>
      <c r="C121" s="26"/>
      <c r="D121" s="26"/>
      <c r="G121" s="17"/>
    </row>
    <row r="122" spans="2:7" ht="12.75" customHeight="1">
      <c r="B122" s="26"/>
      <c r="C122" s="26"/>
      <c r="D122" s="26"/>
      <c r="G122" s="17"/>
    </row>
    <row r="123" spans="2:7" ht="12.75" customHeight="1">
      <c r="B123" s="26"/>
      <c r="C123" s="26"/>
      <c r="D123" s="26"/>
      <c r="G123" s="17"/>
    </row>
    <row r="124" spans="2:7" ht="12.75" customHeight="1">
      <c r="B124" s="26"/>
      <c r="C124" s="26"/>
      <c r="D124" s="26"/>
      <c r="G124" s="17"/>
    </row>
    <row r="125" spans="2:7" ht="12.75" customHeight="1">
      <c r="B125" s="26"/>
      <c r="C125" s="26"/>
      <c r="D125" s="26"/>
      <c r="G125" s="17"/>
    </row>
    <row r="126" spans="2:7" ht="12.75" customHeight="1">
      <c r="B126" s="26"/>
      <c r="C126" s="26"/>
      <c r="D126" s="26"/>
      <c r="G126" s="17"/>
    </row>
    <row r="127" spans="2:7" ht="12.75" customHeight="1">
      <c r="B127" s="26"/>
      <c r="C127" s="26"/>
      <c r="D127" s="26"/>
      <c r="G127" s="17"/>
    </row>
    <row r="128" spans="2:7" ht="12.75" customHeight="1">
      <c r="B128" s="26"/>
      <c r="C128" s="26"/>
      <c r="D128" s="26"/>
      <c r="G128" s="17"/>
    </row>
    <row r="129" spans="2:7" ht="12.75" customHeight="1">
      <c r="B129" s="26"/>
      <c r="C129" s="26"/>
      <c r="D129" s="26"/>
      <c r="G129" s="17"/>
    </row>
    <row r="130" spans="2:7" ht="12.75" customHeight="1">
      <c r="B130" s="26"/>
      <c r="C130" s="26"/>
      <c r="D130" s="26"/>
      <c r="G130" s="17"/>
    </row>
    <row r="131" spans="2:7" ht="12.75" customHeight="1">
      <c r="B131" s="26"/>
      <c r="C131" s="26"/>
      <c r="D131" s="26"/>
      <c r="G131" s="17"/>
    </row>
    <row r="132" spans="2:7" ht="12.75" customHeight="1">
      <c r="B132" s="26"/>
      <c r="C132" s="26"/>
      <c r="D132" s="26"/>
      <c r="G132" s="17"/>
    </row>
    <row r="133" spans="2:7" ht="12.75" customHeight="1">
      <c r="B133" s="26"/>
      <c r="C133" s="26"/>
      <c r="D133" s="26"/>
      <c r="G133" s="17"/>
    </row>
    <row r="134" spans="2:7" ht="12.75" customHeight="1">
      <c r="B134" s="26"/>
      <c r="C134" s="26"/>
      <c r="D134" s="26"/>
      <c r="G134" s="17"/>
    </row>
    <row r="135" spans="2:7" ht="12.75" customHeight="1">
      <c r="B135" s="26"/>
      <c r="C135" s="26"/>
      <c r="D135" s="26"/>
      <c r="G135" s="17"/>
    </row>
    <row r="136" spans="2:7" ht="12.75" customHeight="1">
      <c r="B136" s="26"/>
      <c r="C136" s="26"/>
      <c r="D136" s="26"/>
      <c r="G136" s="17"/>
    </row>
    <row r="137" spans="2:7" ht="12.75" customHeight="1">
      <c r="B137" s="26"/>
      <c r="C137" s="26"/>
      <c r="D137" s="26"/>
      <c r="G137" s="17"/>
    </row>
    <row r="138" spans="2:7" ht="12.75" customHeight="1">
      <c r="B138" s="26"/>
      <c r="C138" s="26"/>
      <c r="D138" s="26"/>
      <c r="G138" s="17"/>
    </row>
    <row r="139" spans="2:7" ht="12.75" customHeight="1">
      <c r="B139" s="26"/>
      <c r="C139" s="26"/>
      <c r="D139" s="26"/>
      <c r="G139" s="17"/>
    </row>
    <row r="140" spans="2:7" ht="12.75" customHeight="1">
      <c r="B140" s="26"/>
      <c r="C140" s="26"/>
      <c r="D140" s="26"/>
      <c r="G140" s="17"/>
    </row>
    <row r="141" spans="2:7" ht="12.75" customHeight="1">
      <c r="B141" s="26"/>
      <c r="C141" s="26"/>
      <c r="D141" s="26"/>
      <c r="G141" s="17"/>
    </row>
    <row r="142" spans="2:7" ht="12.75" customHeight="1">
      <c r="B142" s="26"/>
      <c r="C142" s="26"/>
      <c r="D142" s="26"/>
      <c r="G142" s="17"/>
    </row>
    <row r="143" spans="2:7" ht="12.75" customHeight="1">
      <c r="B143" s="26"/>
      <c r="C143" s="26"/>
      <c r="D143" s="26"/>
      <c r="G143" s="17"/>
    </row>
    <row r="144" spans="2:7" ht="12.75" customHeight="1">
      <c r="B144" s="26"/>
      <c r="C144" s="26"/>
      <c r="D144" s="26"/>
      <c r="G144" s="17"/>
    </row>
    <row r="145" spans="2:7" ht="12.75" customHeight="1">
      <c r="B145" s="26"/>
      <c r="C145" s="26"/>
      <c r="D145" s="26"/>
      <c r="G145" s="17"/>
    </row>
    <row r="146" spans="2:7" ht="12.75" customHeight="1">
      <c r="B146" s="26"/>
      <c r="C146" s="26"/>
      <c r="D146" s="26"/>
      <c r="G146" s="17"/>
    </row>
    <row r="147" spans="2:7" ht="12.75" customHeight="1">
      <c r="B147" s="26"/>
      <c r="C147" s="26"/>
      <c r="D147" s="26"/>
      <c r="G147" s="17"/>
    </row>
    <row r="148" spans="2:7" ht="12.75" customHeight="1">
      <c r="B148" s="26"/>
      <c r="C148" s="26"/>
      <c r="D148" s="26"/>
      <c r="G148" s="17"/>
    </row>
    <row r="149" spans="2:7" ht="12.75" customHeight="1">
      <c r="B149" s="26"/>
      <c r="C149" s="26"/>
      <c r="D149" s="26"/>
      <c r="G149" s="17"/>
    </row>
    <row r="150" spans="2:7" ht="12.75" customHeight="1">
      <c r="B150" s="26"/>
      <c r="C150" s="26"/>
      <c r="D150" s="26"/>
      <c r="G150" s="17"/>
    </row>
    <row r="151" spans="2:7" ht="12.75" customHeight="1">
      <c r="B151" s="26"/>
      <c r="C151" s="26"/>
      <c r="D151" s="26"/>
      <c r="G151" s="17"/>
    </row>
    <row r="152" spans="2:7" ht="12.75" customHeight="1">
      <c r="B152" s="26"/>
      <c r="C152" s="26"/>
      <c r="D152" s="26"/>
      <c r="G152" s="17"/>
    </row>
    <row r="153" spans="2:7" ht="12.75" customHeight="1">
      <c r="B153" s="26"/>
      <c r="C153" s="26"/>
      <c r="D153" s="26"/>
      <c r="G153" s="17"/>
    </row>
    <row r="154" spans="2:7" ht="12.75" customHeight="1">
      <c r="B154" s="26"/>
      <c r="C154" s="26"/>
      <c r="D154" s="26"/>
      <c r="G154" s="17"/>
    </row>
    <row r="155" spans="2:7" ht="12.75" customHeight="1">
      <c r="B155" s="26"/>
      <c r="C155" s="26"/>
      <c r="D155" s="26"/>
      <c r="G155" s="17"/>
    </row>
    <row r="156" spans="2:7" ht="12.75" customHeight="1">
      <c r="B156" s="26"/>
      <c r="C156" s="26"/>
      <c r="D156" s="26"/>
      <c r="G156" s="17"/>
    </row>
    <row r="157" spans="2:7" ht="12.75" customHeight="1">
      <c r="B157" s="26"/>
      <c r="C157" s="26"/>
      <c r="D157" s="26"/>
      <c r="G157" s="17"/>
    </row>
    <row r="158" spans="2:7" ht="12.75" customHeight="1">
      <c r="B158" s="26"/>
      <c r="C158" s="26"/>
      <c r="D158" s="26"/>
      <c r="G158" s="17"/>
    </row>
    <row r="159" spans="2:7" ht="12.75" customHeight="1">
      <c r="B159" s="26"/>
      <c r="C159" s="26"/>
      <c r="D159" s="26"/>
      <c r="G159" s="17"/>
    </row>
    <row r="160" spans="2:7" ht="12.75" customHeight="1">
      <c r="B160" s="26"/>
      <c r="C160" s="26"/>
      <c r="D160" s="26"/>
      <c r="G160" s="17"/>
    </row>
    <row r="161" spans="2:7" ht="12.75" customHeight="1">
      <c r="B161" s="26"/>
      <c r="C161" s="26"/>
      <c r="D161" s="26"/>
      <c r="G161" s="17"/>
    </row>
    <row r="162" spans="2:7" ht="12.75" customHeight="1">
      <c r="B162" s="26"/>
      <c r="C162" s="26"/>
      <c r="D162" s="26"/>
      <c r="G162" s="17"/>
    </row>
    <row r="163" spans="2:7" ht="12.75" customHeight="1">
      <c r="B163" s="26"/>
      <c r="C163" s="26"/>
      <c r="D163" s="26"/>
      <c r="G163" s="17"/>
    </row>
    <row r="164" spans="2:7" ht="12.75" customHeight="1">
      <c r="B164" s="26"/>
      <c r="C164" s="26"/>
      <c r="D164" s="26"/>
      <c r="G164" s="17"/>
    </row>
    <row r="165" spans="2:7" ht="12.75" customHeight="1">
      <c r="B165" s="26"/>
      <c r="C165" s="26"/>
      <c r="D165" s="26"/>
      <c r="G165" s="17"/>
    </row>
    <row r="166" spans="2:7" ht="12.75" customHeight="1">
      <c r="B166" s="26"/>
      <c r="C166" s="26"/>
      <c r="D166" s="26"/>
      <c r="G166" s="17"/>
    </row>
    <row r="167" spans="2:7" ht="12.75" customHeight="1">
      <c r="B167" s="26"/>
      <c r="C167" s="26"/>
      <c r="D167" s="26"/>
      <c r="G167" s="17"/>
    </row>
    <row r="168" spans="2:7" ht="12.75" customHeight="1">
      <c r="B168" s="26"/>
      <c r="C168" s="26"/>
      <c r="D168" s="26"/>
      <c r="G168" s="17"/>
    </row>
    <row r="169" spans="2:7" ht="12.75" customHeight="1">
      <c r="B169" s="26"/>
      <c r="C169" s="26"/>
      <c r="D169" s="26"/>
      <c r="G169" s="17"/>
    </row>
    <row r="170" spans="2:7" ht="12.75" customHeight="1">
      <c r="B170" s="26"/>
      <c r="C170" s="26"/>
      <c r="D170" s="26"/>
      <c r="G170" s="17"/>
    </row>
    <row r="171" spans="2:7" ht="12.75" customHeight="1">
      <c r="B171" s="26"/>
      <c r="C171" s="26"/>
      <c r="D171" s="26"/>
      <c r="G171" s="17"/>
    </row>
    <row r="172" spans="2:7" ht="12.75" customHeight="1">
      <c r="B172" s="26"/>
      <c r="C172" s="26"/>
      <c r="D172" s="26"/>
      <c r="G172" s="17"/>
    </row>
    <row r="173" spans="2:7" ht="12.75" customHeight="1">
      <c r="B173" s="26"/>
      <c r="C173" s="26"/>
      <c r="D173" s="26"/>
      <c r="G173" s="17"/>
    </row>
    <row r="174" spans="2:7" ht="12.75" customHeight="1">
      <c r="B174" s="26"/>
      <c r="C174" s="26"/>
      <c r="D174" s="26"/>
      <c r="G174" s="17"/>
    </row>
    <row r="175" spans="2:7" ht="12.75" customHeight="1">
      <c r="B175" s="26"/>
      <c r="C175" s="26"/>
      <c r="D175" s="26"/>
      <c r="G175" s="17"/>
    </row>
    <row r="176" spans="2:7" ht="12.75" customHeight="1">
      <c r="B176" s="26"/>
      <c r="C176" s="26"/>
      <c r="D176" s="26"/>
      <c r="G176" s="17"/>
    </row>
    <row r="177" spans="2:7" ht="12.75" customHeight="1">
      <c r="B177" s="26"/>
      <c r="C177" s="26"/>
      <c r="D177" s="26"/>
      <c r="G177" s="17"/>
    </row>
    <row r="178" spans="2:7" ht="12.75" customHeight="1">
      <c r="B178" s="26"/>
      <c r="C178" s="26"/>
      <c r="D178" s="26"/>
      <c r="G178" s="17"/>
    </row>
    <row r="179" spans="2:7" ht="12.75" customHeight="1">
      <c r="B179" s="26"/>
      <c r="C179" s="26"/>
      <c r="D179" s="26"/>
      <c r="G179" s="17"/>
    </row>
    <row r="180" spans="2:7" ht="12.75" customHeight="1">
      <c r="B180" s="26"/>
      <c r="C180" s="26"/>
      <c r="D180" s="26"/>
      <c r="G180" s="17"/>
    </row>
    <row r="181" spans="2:7" ht="12.75" customHeight="1">
      <c r="B181" s="26"/>
      <c r="C181" s="26"/>
      <c r="D181" s="26"/>
      <c r="G181" s="17"/>
    </row>
    <row r="182" spans="2:7" ht="12.75" customHeight="1">
      <c r="B182" s="26"/>
      <c r="C182" s="26"/>
      <c r="D182" s="26"/>
      <c r="G182" s="17"/>
    </row>
    <row r="183" spans="2:7" ht="12.75" customHeight="1">
      <c r="B183" s="26"/>
      <c r="C183" s="26"/>
      <c r="D183" s="26"/>
      <c r="G183" s="17"/>
    </row>
    <row r="184" spans="2:7" ht="12.75" customHeight="1">
      <c r="B184" s="26"/>
      <c r="C184" s="26"/>
      <c r="D184" s="26"/>
      <c r="G184" s="17"/>
    </row>
    <row r="185" spans="2:7" ht="12.75" customHeight="1">
      <c r="B185" s="26"/>
      <c r="C185" s="26"/>
      <c r="D185" s="26"/>
      <c r="G185" s="17"/>
    </row>
    <row r="186" spans="2:7" ht="12.75" customHeight="1">
      <c r="B186" s="26"/>
      <c r="C186" s="26"/>
      <c r="D186" s="26"/>
      <c r="G186" s="17"/>
    </row>
    <row r="187" spans="2:7" ht="12.75" customHeight="1">
      <c r="B187" s="26"/>
      <c r="C187" s="26"/>
      <c r="D187" s="26"/>
      <c r="G187" s="17"/>
    </row>
    <row r="188" spans="2:7" ht="12.75" customHeight="1">
      <c r="B188" s="26"/>
      <c r="C188" s="26"/>
      <c r="D188" s="26"/>
      <c r="G188" s="17"/>
    </row>
    <row r="189" spans="2:7" ht="12.75" customHeight="1">
      <c r="B189" s="26"/>
      <c r="C189" s="26"/>
      <c r="D189" s="26"/>
      <c r="G189" s="17"/>
    </row>
    <row r="190" spans="2:7" ht="12.75" customHeight="1">
      <c r="B190" s="26"/>
      <c r="C190" s="26"/>
      <c r="D190" s="26"/>
      <c r="G190" s="17"/>
    </row>
    <row r="191" spans="2:7" ht="12.75" customHeight="1">
      <c r="B191" s="26"/>
      <c r="C191" s="26"/>
      <c r="D191" s="26"/>
      <c r="G191" s="17"/>
    </row>
    <row r="192" spans="2:7" ht="12.75" customHeight="1">
      <c r="B192" s="26"/>
      <c r="C192" s="26"/>
      <c r="D192" s="26"/>
      <c r="G192" s="17"/>
    </row>
    <row r="193" spans="2:7" ht="12.75" customHeight="1">
      <c r="B193" s="26"/>
      <c r="C193" s="26"/>
      <c r="D193" s="26"/>
      <c r="G193" s="17"/>
    </row>
    <row r="194" spans="2:7" ht="12.75" customHeight="1">
      <c r="B194" s="26"/>
      <c r="C194" s="26"/>
      <c r="D194" s="26"/>
      <c r="G194" s="17"/>
    </row>
    <row r="195" spans="2:7" ht="12.75" customHeight="1">
      <c r="B195" s="26"/>
      <c r="C195" s="26"/>
      <c r="D195" s="26"/>
      <c r="G195" s="17"/>
    </row>
    <row r="196" spans="2:7" ht="12.75" customHeight="1">
      <c r="B196" s="26"/>
      <c r="C196" s="26"/>
      <c r="D196" s="26"/>
      <c r="G196" s="17"/>
    </row>
    <row r="197" spans="2:7" ht="12.75" customHeight="1">
      <c r="B197" s="26"/>
      <c r="C197" s="26"/>
      <c r="D197" s="26"/>
      <c r="G197" s="17"/>
    </row>
    <row r="198" spans="2:7" ht="12.75" customHeight="1">
      <c r="B198" s="26"/>
      <c r="C198" s="26"/>
      <c r="D198" s="26"/>
      <c r="G198" s="17"/>
    </row>
    <row r="199" spans="2:7" ht="12.75" customHeight="1">
      <c r="B199" s="26"/>
      <c r="C199" s="26"/>
      <c r="D199" s="26"/>
      <c r="G199" s="17"/>
    </row>
    <row r="200" spans="2:7" ht="12.75" customHeight="1">
      <c r="B200" s="26"/>
      <c r="C200" s="26"/>
      <c r="D200" s="26"/>
      <c r="G200" s="17"/>
    </row>
    <row r="201" spans="2:7" ht="12.75" customHeight="1">
      <c r="B201" s="26"/>
      <c r="C201" s="26"/>
      <c r="D201" s="26"/>
      <c r="G201" s="17"/>
    </row>
    <row r="202" spans="2:7" ht="12.75" customHeight="1">
      <c r="B202" s="26"/>
      <c r="C202" s="26"/>
      <c r="D202" s="26"/>
      <c r="G202" s="17"/>
    </row>
    <row r="203" spans="2:7" ht="12.75" customHeight="1">
      <c r="B203" s="26"/>
      <c r="C203" s="26"/>
      <c r="D203" s="26"/>
      <c r="G203" s="17"/>
    </row>
    <row r="204" spans="2:7" ht="12.75" customHeight="1">
      <c r="B204" s="26"/>
      <c r="C204" s="26"/>
      <c r="D204" s="26"/>
      <c r="G204" s="17"/>
    </row>
    <row r="205" spans="2:7" ht="12.75" customHeight="1">
      <c r="B205" s="26"/>
      <c r="C205" s="26"/>
      <c r="D205" s="26"/>
      <c r="G205" s="17"/>
    </row>
    <row r="206" spans="2:7" ht="12.75" customHeight="1">
      <c r="B206" s="26"/>
      <c r="C206" s="26"/>
      <c r="D206" s="26"/>
      <c r="G206" s="17"/>
    </row>
    <row r="207" spans="2:7" ht="12.75" customHeight="1">
      <c r="B207" s="26"/>
      <c r="C207" s="26"/>
      <c r="D207" s="26"/>
      <c r="G207" s="17"/>
    </row>
    <row r="208" spans="2:7" ht="12.75" customHeight="1">
      <c r="B208" s="26"/>
      <c r="C208" s="26"/>
      <c r="D208" s="26"/>
      <c r="G208" s="17"/>
    </row>
    <row r="209" spans="2:7" ht="12.75" customHeight="1">
      <c r="B209" s="26"/>
      <c r="C209" s="26"/>
      <c r="D209" s="26"/>
      <c r="G209" s="17"/>
    </row>
    <row r="210" spans="2:7" ht="12.75" customHeight="1">
      <c r="B210" s="26"/>
      <c r="C210" s="26"/>
      <c r="D210" s="26"/>
      <c r="G210" s="17"/>
    </row>
    <row r="211" spans="2:7" ht="12.75" customHeight="1">
      <c r="B211" s="26"/>
      <c r="C211" s="26"/>
      <c r="D211" s="26"/>
      <c r="G211" s="17"/>
    </row>
    <row r="212" spans="2:7" ht="12.75" customHeight="1">
      <c r="B212" s="26"/>
      <c r="C212" s="26"/>
      <c r="D212" s="26"/>
      <c r="G212" s="17"/>
    </row>
    <row r="213" spans="2:7" ht="12.75" customHeight="1">
      <c r="B213" s="26"/>
      <c r="C213" s="26"/>
      <c r="D213" s="26"/>
      <c r="G213" s="17"/>
    </row>
    <row r="214" spans="2:7" ht="12.75" customHeight="1">
      <c r="B214" s="26"/>
      <c r="C214" s="26"/>
      <c r="D214" s="26"/>
      <c r="G214" s="17"/>
    </row>
    <row r="215" spans="2:7" ht="12.75" customHeight="1">
      <c r="B215" s="26"/>
      <c r="C215" s="26"/>
      <c r="D215" s="26"/>
      <c r="G215" s="17"/>
    </row>
    <row r="216" spans="2:7" ht="12.75" customHeight="1">
      <c r="B216" s="26"/>
      <c r="C216" s="26"/>
      <c r="D216" s="26"/>
      <c r="G216" s="17"/>
    </row>
    <row r="217" spans="2:7" ht="12.75" customHeight="1">
      <c r="B217" s="26"/>
      <c r="C217" s="26"/>
      <c r="D217" s="26"/>
      <c r="G217" s="17"/>
    </row>
    <row r="218" spans="2:7" ht="12.75" customHeight="1">
      <c r="B218" s="26"/>
      <c r="C218" s="26"/>
      <c r="D218" s="26"/>
      <c r="G218" s="17"/>
    </row>
    <row r="219" spans="2:7" ht="12.75" customHeight="1">
      <c r="B219" s="26"/>
      <c r="C219" s="26"/>
      <c r="D219" s="26"/>
      <c r="G219" s="17"/>
    </row>
    <row r="220" spans="2:7" ht="12.75" customHeight="1">
      <c r="B220" s="26"/>
      <c r="C220" s="26"/>
      <c r="D220" s="26"/>
      <c r="G220" s="17"/>
    </row>
    <row r="221" spans="2:7" ht="12.75" customHeight="1">
      <c r="B221" s="26"/>
      <c r="C221" s="26"/>
      <c r="D221" s="26"/>
      <c r="G221" s="17"/>
    </row>
    <row r="222" spans="2:7" ht="12.75" customHeight="1">
      <c r="B222" s="26"/>
      <c r="C222" s="26"/>
      <c r="D222" s="26"/>
      <c r="G222" s="17"/>
    </row>
    <row r="223" spans="2:7" ht="12.75" customHeight="1">
      <c r="B223" s="26"/>
      <c r="C223" s="26"/>
      <c r="D223" s="26"/>
      <c r="G223" s="17"/>
    </row>
    <row r="224" spans="2:7" ht="12.75" customHeight="1">
      <c r="B224" s="26"/>
      <c r="C224" s="26"/>
      <c r="D224" s="26"/>
      <c r="G224" s="17"/>
    </row>
    <row r="225" spans="2:7" ht="12.75" customHeight="1">
      <c r="B225" s="26"/>
      <c r="C225" s="26"/>
      <c r="D225" s="26"/>
      <c r="G225" s="17"/>
    </row>
    <row r="226" spans="2:7" ht="12.75" customHeight="1">
      <c r="B226" s="26"/>
      <c r="C226" s="26"/>
      <c r="D226" s="26"/>
      <c r="G226" s="17"/>
    </row>
    <row r="227" spans="2:7" ht="12.75" customHeight="1">
      <c r="B227" s="26"/>
      <c r="C227" s="26"/>
      <c r="D227" s="26"/>
      <c r="G227" s="17"/>
    </row>
    <row r="228" spans="2:7" ht="12.75" customHeight="1">
      <c r="B228" s="26"/>
      <c r="C228" s="26"/>
      <c r="D228" s="26"/>
      <c r="G228" s="17"/>
    </row>
    <row r="229" spans="2:7" ht="12.75" customHeight="1">
      <c r="B229" s="26"/>
      <c r="C229" s="26"/>
      <c r="D229" s="26"/>
      <c r="G229" s="17"/>
    </row>
    <row r="230" spans="2:7" ht="12.75" customHeight="1">
      <c r="B230" s="26"/>
      <c r="C230" s="26"/>
      <c r="D230" s="26"/>
      <c r="G230" s="17"/>
    </row>
    <row r="231" spans="2:7" ht="12.75" customHeight="1">
      <c r="B231" s="26"/>
      <c r="C231" s="26"/>
      <c r="D231" s="26"/>
      <c r="G231" s="17"/>
    </row>
    <row r="232" spans="2:7" ht="12.75" customHeight="1">
      <c r="B232" s="26"/>
      <c r="C232" s="26"/>
      <c r="D232" s="26"/>
      <c r="G232" s="17"/>
    </row>
    <row r="233" spans="2:7" ht="12.75" customHeight="1">
      <c r="B233" s="26"/>
      <c r="C233" s="26"/>
      <c r="D233" s="26"/>
      <c r="G233" s="17"/>
    </row>
    <row r="234" spans="2:7" ht="12.75" customHeight="1">
      <c r="B234" s="26"/>
      <c r="C234" s="26"/>
      <c r="D234" s="26"/>
      <c r="G234" s="17"/>
    </row>
    <row r="235" spans="2:7" ht="12.75" customHeight="1">
      <c r="B235" s="26"/>
      <c r="C235" s="26"/>
      <c r="D235" s="26"/>
      <c r="G235" s="17"/>
    </row>
    <row r="236" spans="2:7" ht="12.75" customHeight="1">
      <c r="B236" s="26"/>
      <c r="C236" s="26"/>
      <c r="D236" s="26"/>
      <c r="G236" s="17"/>
    </row>
    <row r="237" spans="2:7" ht="12.75" customHeight="1">
      <c r="B237" s="26"/>
      <c r="C237" s="26"/>
      <c r="D237" s="26"/>
      <c r="G237" s="17"/>
    </row>
    <row r="238" spans="2:7" ht="12.75" customHeight="1">
      <c r="B238" s="26"/>
      <c r="C238" s="26"/>
      <c r="D238" s="26"/>
      <c r="G238" s="17"/>
    </row>
    <row r="239" spans="2:7" ht="12.75" customHeight="1">
      <c r="B239" s="26"/>
      <c r="C239" s="26"/>
      <c r="D239" s="26"/>
      <c r="G239" s="17"/>
    </row>
    <row r="240" spans="2:7" ht="12.75" customHeight="1">
      <c r="B240" s="26"/>
      <c r="C240" s="26"/>
      <c r="D240" s="26"/>
      <c r="G240" s="17"/>
    </row>
    <row r="241" spans="2:7" ht="12.75" customHeight="1">
      <c r="B241" s="26"/>
      <c r="C241" s="26"/>
      <c r="D241" s="26"/>
      <c r="G241" s="17"/>
    </row>
    <row r="242" spans="2:7" ht="12.75" customHeight="1">
      <c r="B242" s="26"/>
      <c r="C242" s="26"/>
      <c r="D242" s="26"/>
      <c r="G242" s="17"/>
    </row>
    <row r="243" spans="2:7" ht="12.75" customHeight="1">
      <c r="B243" s="26"/>
      <c r="C243" s="26"/>
      <c r="D243" s="26"/>
      <c r="G243" s="17"/>
    </row>
    <row r="244" spans="2:7" ht="12.75" customHeight="1">
      <c r="B244" s="26"/>
      <c r="C244" s="26"/>
      <c r="D244" s="26"/>
      <c r="G244" s="17"/>
    </row>
    <row r="245" spans="2:7" ht="12.75" customHeight="1">
      <c r="B245" s="26"/>
      <c r="C245" s="26"/>
      <c r="D245" s="26"/>
      <c r="G245" s="17"/>
    </row>
    <row r="246" spans="2:7" ht="12.75" customHeight="1">
      <c r="B246" s="26"/>
      <c r="C246" s="26"/>
      <c r="D246" s="26"/>
      <c r="G246" s="17"/>
    </row>
    <row r="247" spans="2:7" ht="12.75" customHeight="1">
      <c r="B247" s="26"/>
      <c r="C247" s="26"/>
      <c r="D247" s="26"/>
      <c r="G247" s="17"/>
    </row>
    <row r="248" spans="2:7" ht="12.75" customHeight="1">
      <c r="B248" s="26"/>
      <c r="C248" s="26"/>
      <c r="D248" s="26"/>
      <c r="G248" s="17"/>
    </row>
    <row r="249" spans="2:7" ht="12.75" customHeight="1">
      <c r="B249" s="26"/>
      <c r="C249" s="26"/>
      <c r="D249" s="26"/>
      <c r="G249" s="17"/>
    </row>
    <row r="250" spans="2:7" ht="12.75" customHeight="1">
      <c r="B250" s="26"/>
      <c r="C250" s="26"/>
      <c r="D250" s="26"/>
      <c r="G250" s="17"/>
    </row>
    <row r="251" spans="2:7" ht="12.75" customHeight="1">
      <c r="B251" s="26"/>
      <c r="C251" s="26"/>
      <c r="D251" s="26"/>
      <c r="G251" s="17"/>
    </row>
    <row r="252" spans="2:7" ht="12.75" customHeight="1">
      <c r="B252" s="26"/>
      <c r="C252" s="26"/>
      <c r="D252" s="26"/>
      <c r="G252" s="17"/>
    </row>
    <row r="253" spans="2:7" ht="12.75" customHeight="1">
      <c r="B253" s="26"/>
      <c r="C253" s="26"/>
      <c r="D253" s="26"/>
      <c r="G253" s="17"/>
    </row>
    <row r="254" spans="2:7" ht="12.75" customHeight="1">
      <c r="B254" s="26"/>
      <c r="C254" s="26"/>
      <c r="D254" s="26"/>
      <c r="G254" s="17"/>
    </row>
    <row r="255" spans="2:7" ht="12.75" customHeight="1">
      <c r="B255" s="26"/>
      <c r="C255" s="26"/>
      <c r="D255" s="26"/>
      <c r="G255" s="17"/>
    </row>
    <row r="256" spans="2:7" ht="12.75" customHeight="1">
      <c r="B256" s="26"/>
      <c r="C256" s="26"/>
      <c r="D256" s="26"/>
      <c r="G256" s="17"/>
    </row>
    <row r="257" spans="2:7" ht="12.75" customHeight="1">
      <c r="B257" s="26"/>
      <c r="C257" s="26"/>
      <c r="D257" s="26"/>
      <c r="G257" s="17"/>
    </row>
    <row r="258" spans="2:7" ht="12.75" customHeight="1">
      <c r="B258" s="26"/>
      <c r="C258" s="26"/>
      <c r="D258" s="26"/>
      <c r="G258" s="17"/>
    </row>
    <row r="259" spans="2:7" ht="12.75" customHeight="1">
      <c r="B259" s="26"/>
      <c r="C259" s="26"/>
      <c r="D259" s="26"/>
      <c r="G259" s="17"/>
    </row>
    <row r="260" spans="2:7" ht="12.75" customHeight="1">
      <c r="B260" s="26"/>
      <c r="C260" s="26"/>
      <c r="D260" s="26"/>
      <c r="G260" s="17"/>
    </row>
    <row r="261" spans="2:7" ht="12.75" customHeight="1">
      <c r="B261" s="26"/>
      <c r="C261" s="26"/>
      <c r="D261" s="26"/>
      <c r="G261" s="17"/>
    </row>
    <row r="262" spans="2:7" ht="12.75" customHeight="1">
      <c r="B262" s="26"/>
      <c r="C262" s="26"/>
      <c r="D262" s="26"/>
      <c r="G262" s="17"/>
    </row>
    <row r="263" spans="2:7" ht="12.75" customHeight="1">
      <c r="B263" s="26"/>
      <c r="C263" s="26"/>
      <c r="D263" s="26"/>
      <c r="G263" s="17"/>
    </row>
    <row r="264" spans="2:7" ht="12.75" customHeight="1">
      <c r="B264" s="26"/>
      <c r="C264" s="26"/>
      <c r="D264" s="26"/>
      <c r="G264" s="17"/>
    </row>
    <row r="265" spans="2:7" ht="12.75" customHeight="1">
      <c r="B265" s="26"/>
      <c r="C265" s="26"/>
      <c r="D265" s="26"/>
      <c r="G265" s="17"/>
    </row>
    <row r="266" spans="2:7" ht="12.75" customHeight="1">
      <c r="B266" s="26"/>
      <c r="C266" s="26"/>
      <c r="D266" s="26"/>
      <c r="G266" s="17"/>
    </row>
    <row r="267" spans="2:7" ht="12.75" customHeight="1">
      <c r="B267" s="26"/>
      <c r="C267" s="26"/>
      <c r="D267" s="26"/>
      <c r="G267" s="17"/>
    </row>
    <row r="268" spans="2:7" ht="12.75" customHeight="1">
      <c r="B268" s="26"/>
      <c r="C268" s="26"/>
      <c r="D268" s="26"/>
      <c r="G268" s="17"/>
    </row>
    <row r="269" spans="2:7" ht="12.75" customHeight="1">
      <c r="B269" s="26"/>
      <c r="C269" s="26"/>
      <c r="D269" s="26"/>
      <c r="G269" s="17"/>
    </row>
    <row r="270" spans="2:7" ht="12.75" customHeight="1">
      <c r="B270" s="26"/>
      <c r="C270" s="26"/>
      <c r="D270" s="26"/>
      <c r="G270" s="17"/>
    </row>
    <row r="271" spans="2:7" ht="12.75" customHeight="1">
      <c r="B271" s="26"/>
      <c r="C271" s="26"/>
      <c r="D271" s="26"/>
      <c r="G271" s="17"/>
    </row>
    <row r="272" spans="2:7" ht="12.75" customHeight="1">
      <c r="B272" s="26"/>
      <c r="C272" s="26"/>
      <c r="D272" s="26"/>
      <c r="G272" s="17"/>
    </row>
    <row r="273" spans="2:7" ht="12.75" customHeight="1">
      <c r="B273" s="26"/>
      <c r="C273" s="26"/>
      <c r="D273" s="26"/>
      <c r="G273" s="17"/>
    </row>
    <row r="274" spans="2:7" ht="12.75" customHeight="1">
      <c r="B274" s="26"/>
      <c r="C274" s="26"/>
      <c r="D274" s="26"/>
      <c r="G274" s="17"/>
    </row>
    <row r="275" spans="2:7" ht="12.75" customHeight="1">
      <c r="B275" s="26"/>
      <c r="C275" s="26"/>
      <c r="D275" s="26"/>
      <c r="G275" s="17"/>
    </row>
    <row r="276" spans="2:7" ht="12.75" customHeight="1">
      <c r="B276" s="26"/>
      <c r="C276" s="26"/>
      <c r="D276" s="26"/>
      <c r="G276" s="17"/>
    </row>
    <row r="277" spans="2:7" ht="12.75" customHeight="1">
      <c r="B277" s="26"/>
      <c r="C277" s="26"/>
      <c r="D277" s="26"/>
      <c r="G277" s="17"/>
    </row>
    <row r="278" spans="2:7" ht="12.75" customHeight="1">
      <c r="B278" s="26"/>
      <c r="C278" s="26"/>
      <c r="D278" s="26"/>
      <c r="G278" s="17"/>
    </row>
    <row r="279" spans="2:7" ht="12.75" customHeight="1">
      <c r="B279" s="26"/>
      <c r="C279" s="26"/>
      <c r="D279" s="26"/>
      <c r="G279" s="17"/>
    </row>
    <row r="280" spans="2:7" ht="12.75" customHeight="1">
      <c r="B280" s="26"/>
      <c r="C280" s="26"/>
      <c r="D280" s="26"/>
      <c r="G280" s="17"/>
    </row>
    <row r="281" spans="2:7" ht="12.75" customHeight="1">
      <c r="B281" s="26"/>
      <c r="C281" s="26"/>
      <c r="D281" s="26"/>
      <c r="G281" s="17"/>
    </row>
    <row r="282" spans="2:7" ht="12.75" customHeight="1">
      <c r="B282" s="26"/>
      <c r="C282" s="26"/>
      <c r="D282" s="26"/>
      <c r="G282" s="17"/>
    </row>
    <row r="283" spans="2:7" ht="12.75" customHeight="1">
      <c r="B283" s="26"/>
      <c r="C283" s="26"/>
      <c r="D283" s="26"/>
      <c r="G283" s="17"/>
    </row>
    <row r="284" spans="2:7" ht="12.75" customHeight="1">
      <c r="B284" s="26"/>
      <c r="C284" s="26"/>
      <c r="D284" s="26"/>
      <c r="G284" s="17"/>
    </row>
    <row r="285" spans="2:7" ht="12.75" customHeight="1">
      <c r="B285" s="26"/>
      <c r="C285" s="26"/>
      <c r="D285" s="26"/>
      <c r="G285" s="17"/>
    </row>
    <row r="286" spans="2:7" ht="12.75" customHeight="1">
      <c r="B286" s="26"/>
      <c r="C286" s="26"/>
      <c r="D286" s="26"/>
      <c r="G286" s="17"/>
    </row>
    <row r="287" spans="2:7" ht="12.75" customHeight="1">
      <c r="B287" s="26"/>
      <c r="C287" s="26"/>
      <c r="D287" s="26"/>
      <c r="G287" s="17"/>
    </row>
    <row r="288" spans="2:7" ht="12.75" customHeight="1">
      <c r="B288" s="26"/>
      <c r="C288" s="26"/>
      <c r="D288" s="26"/>
      <c r="G288" s="17"/>
    </row>
    <row r="289" spans="2:7" ht="12.75" customHeight="1">
      <c r="B289" s="26"/>
      <c r="C289" s="26"/>
      <c r="D289" s="26"/>
      <c r="G289" s="17"/>
    </row>
    <row r="290" spans="2:7" ht="12.75" customHeight="1">
      <c r="B290" s="26"/>
      <c r="C290" s="26"/>
      <c r="D290" s="26"/>
      <c r="G290" s="17"/>
    </row>
    <row r="291" spans="2:7" ht="12.75" customHeight="1">
      <c r="B291" s="26"/>
      <c r="C291" s="26"/>
      <c r="D291" s="26"/>
      <c r="G291" s="17"/>
    </row>
    <row r="292" spans="2:7" ht="12.75" customHeight="1">
      <c r="B292" s="26"/>
      <c r="C292" s="26"/>
      <c r="D292" s="26"/>
      <c r="G292" s="17"/>
    </row>
    <row r="293" spans="2:7" ht="12.75" customHeight="1">
      <c r="B293" s="26"/>
      <c r="C293" s="26"/>
      <c r="D293" s="26"/>
      <c r="G293" s="17"/>
    </row>
    <row r="294" spans="2:7" ht="12.75" customHeight="1">
      <c r="B294" s="26"/>
      <c r="C294" s="26"/>
      <c r="D294" s="26"/>
      <c r="G294" s="17"/>
    </row>
    <row r="295" spans="2:7" ht="12.75" customHeight="1">
      <c r="B295" s="26"/>
      <c r="C295" s="26"/>
      <c r="D295" s="26"/>
      <c r="G295" s="17"/>
    </row>
    <row r="296" spans="2:7" ht="12.75" customHeight="1">
      <c r="B296" s="26"/>
      <c r="C296" s="26"/>
      <c r="D296" s="26"/>
      <c r="G296" s="17"/>
    </row>
    <row r="297" spans="2:7" ht="12.75" customHeight="1">
      <c r="B297" s="26"/>
      <c r="C297" s="26"/>
      <c r="D297" s="26"/>
      <c r="G297" s="17"/>
    </row>
    <row r="298" spans="2:7" ht="12.75" customHeight="1">
      <c r="B298" s="26"/>
      <c r="C298" s="26"/>
      <c r="D298" s="26"/>
      <c r="G298" s="17"/>
    </row>
    <row r="299" spans="2:7" ht="12.75" customHeight="1">
      <c r="B299" s="26"/>
      <c r="C299" s="26"/>
      <c r="D299" s="26"/>
      <c r="G299" s="17"/>
    </row>
    <row r="300" spans="2:7" ht="12.75" customHeight="1">
      <c r="B300" s="26"/>
      <c r="C300" s="26"/>
      <c r="D300" s="26"/>
      <c r="G300" s="17"/>
    </row>
    <row r="301" spans="2:7" ht="12.75" customHeight="1">
      <c r="B301" s="26"/>
      <c r="C301" s="26"/>
      <c r="D301" s="26"/>
      <c r="G301" s="17"/>
    </row>
    <row r="302" spans="2:7" ht="12.75" customHeight="1">
      <c r="B302" s="26"/>
      <c r="C302" s="26"/>
      <c r="D302" s="26"/>
      <c r="G302" s="17"/>
    </row>
    <row r="303" spans="2:7" ht="12.75" customHeight="1">
      <c r="B303" s="26"/>
      <c r="C303" s="26"/>
      <c r="D303" s="26"/>
      <c r="G303" s="17"/>
    </row>
    <row r="304" spans="2:7" ht="12.75" customHeight="1">
      <c r="B304" s="26"/>
      <c r="C304" s="26"/>
      <c r="D304" s="26"/>
      <c r="G304" s="17"/>
    </row>
    <row r="305" spans="2:7" ht="12.75" customHeight="1">
      <c r="B305" s="26"/>
      <c r="C305" s="26"/>
      <c r="D305" s="26"/>
      <c r="G305" s="17"/>
    </row>
    <row r="306" spans="2:7" ht="12.75" customHeight="1">
      <c r="B306" s="26"/>
      <c r="C306" s="26"/>
      <c r="D306" s="26"/>
      <c r="G306" s="17"/>
    </row>
    <row r="307" spans="2:7" ht="12.75" customHeight="1">
      <c r="B307" s="26"/>
      <c r="C307" s="26"/>
      <c r="D307" s="26"/>
      <c r="G307" s="17"/>
    </row>
    <row r="308" spans="2:7" ht="12.75" customHeight="1">
      <c r="B308" s="26"/>
      <c r="C308" s="26"/>
      <c r="D308" s="26"/>
      <c r="G308" s="17"/>
    </row>
    <row r="309" spans="2:7" ht="12.75" customHeight="1">
      <c r="B309" s="26"/>
      <c r="C309" s="26"/>
      <c r="D309" s="26"/>
      <c r="G309" s="17"/>
    </row>
    <row r="310" spans="2:7" ht="12.75" customHeight="1">
      <c r="B310" s="26"/>
      <c r="C310" s="26"/>
      <c r="D310" s="26"/>
      <c r="G310" s="17"/>
    </row>
    <row r="311" spans="2:7" ht="12.75" customHeight="1">
      <c r="B311" s="26"/>
      <c r="C311" s="26"/>
      <c r="D311" s="26"/>
      <c r="G311" s="17"/>
    </row>
    <row r="312" spans="2:7" ht="12.75" customHeight="1">
      <c r="B312" s="26"/>
      <c r="C312" s="26"/>
      <c r="D312" s="26"/>
      <c r="G312" s="17"/>
    </row>
    <row r="313" spans="2:7" ht="12.75" customHeight="1">
      <c r="B313" s="26"/>
      <c r="C313" s="26"/>
      <c r="D313" s="26"/>
      <c r="G313" s="17"/>
    </row>
    <row r="314" spans="2:7" ht="12.75" customHeight="1">
      <c r="B314" s="26"/>
      <c r="C314" s="26"/>
      <c r="D314" s="26"/>
      <c r="G314" s="17"/>
    </row>
    <row r="315" spans="2:7" ht="12.75" customHeight="1">
      <c r="B315" s="26"/>
      <c r="C315" s="26"/>
      <c r="D315" s="26"/>
      <c r="G315" s="17"/>
    </row>
    <row r="316" spans="2:7" ht="12.75" customHeight="1">
      <c r="B316" s="26"/>
      <c r="C316" s="26"/>
      <c r="D316" s="26"/>
      <c r="G316" s="17"/>
    </row>
    <row r="317" spans="2:7" ht="12.75" customHeight="1">
      <c r="B317" s="26"/>
      <c r="C317" s="26"/>
      <c r="D317" s="26"/>
      <c r="G317" s="17"/>
    </row>
    <row r="318" spans="2:7" ht="12.75" customHeight="1">
      <c r="B318" s="26"/>
      <c r="C318" s="26"/>
      <c r="D318" s="26"/>
      <c r="G318" s="17"/>
    </row>
    <row r="319" spans="2:7" ht="12.75" customHeight="1">
      <c r="B319" s="26"/>
      <c r="C319" s="26"/>
      <c r="D319" s="26"/>
      <c r="G319" s="17"/>
    </row>
    <row r="320" spans="2:7" ht="12.75" customHeight="1">
      <c r="B320" s="26"/>
      <c r="C320" s="26"/>
      <c r="D320" s="26"/>
      <c r="G320" s="17"/>
    </row>
    <row r="321" spans="2:7" ht="12.75" customHeight="1">
      <c r="B321" s="26"/>
      <c r="C321" s="26"/>
      <c r="D321" s="26"/>
      <c r="G321" s="17"/>
    </row>
    <row r="322" spans="2:7" ht="12.75" customHeight="1">
      <c r="B322" s="26"/>
      <c r="C322" s="26"/>
      <c r="D322" s="26"/>
      <c r="G322" s="17"/>
    </row>
    <row r="323" spans="2:7" ht="12.75" customHeight="1">
      <c r="B323" s="26"/>
      <c r="C323" s="26"/>
      <c r="D323" s="26"/>
      <c r="G323" s="17"/>
    </row>
    <row r="324" spans="2:7" ht="12.75" customHeight="1">
      <c r="B324" s="26"/>
      <c r="C324" s="26"/>
      <c r="D324" s="26"/>
      <c r="G324" s="17"/>
    </row>
    <row r="325" spans="2:7" ht="12.75" customHeight="1">
      <c r="B325" s="26"/>
      <c r="C325" s="26"/>
      <c r="D325" s="26"/>
      <c r="G325" s="17"/>
    </row>
    <row r="326" spans="2:7" ht="12.75" customHeight="1">
      <c r="B326" s="26"/>
      <c r="C326" s="26"/>
      <c r="D326" s="26"/>
      <c r="G326" s="17"/>
    </row>
    <row r="327" spans="2:7" ht="12.75" customHeight="1">
      <c r="B327" s="26"/>
      <c r="C327" s="26"/>
      <c r="D327" s="26"/>
      <c r="G327" s="17"/>
    </row>
    <row r="328" spans="2:7" ht="12.75" customHeight="1">
      <c r="B328" s="26"/>
      <c r="C328" s="26"/>
      <c r="D328" s="26"/>
      <c r="G328" s="17"/>
    </row>
    <row r="329" spans="2:7" ht="12.75" customHeight="1">
      <c r="B329" s="26"/>
      <c r="C329" s="26"/>
      <c r="D329" s="26"/>
      <c r="G329" s="17"/>
    </row>
    <row r="330" spans="2:7" ht="12.75" customHeight="1">
      <c r="B330" s="26"/>
      <c r="C330" s="26"/>
      <c r="D330" s="26"/>
      <c r="G330" s="17"/>
    </row>
    <row r="331" spans="2:7" ht="12.75" customHeight="1">
      <c r="B331" s="26"/>
      <c r="C331" s="26"/>
      <c r="D331" s="26"/>
      <c r="G331" s="17"/>
    </row>
    <row r="332" spans="2:7" ht="12.75" customHeight="1">
      <c r="B332" s="26"/>
      <c r="C332" s="26"/>
      <c r="D332" s="26"/>
      <c r="G332" s="17"/>
    </row>
    <row r="333" spans="2:7" ht="12.75" customHeight="1">
      <c r="B333" s="26"/>
      <c r="C333" s="26"/>
      <c r="D333" s="26"/>
      <c r="G333" s="17"/>
    </row>
    <row r="334" spans="2:7" ht="12.75" customHeight="1">
      <c r="B334" s="26"/>
      <c r="C334" s="26"/>
      <c r="D334" s="26"/>
      <c r="G334" s="17"/>
    </row>
    <row r="335" spans="2:7" ht="12.75" customHeight="1">
      <c r="B335" s="26"/>
      <c r="C335" s="26"/>
      <c r="D335" s="26"/>
      <c r="G335" s="17"/>
    </row>
    <row r="336" spans="2:7" ht="12.75" customHeight="1">
      <c r="B336" s="26"/>
      <c r="C336" s="26"/>
      <c r="D336" s="26"/>
      <c r="G336" s="17"/>
    </row>
    <row r="337" spans="2:7" ht="12.75" customHeight="1">
      <c r="B337" s="26"/>
      <c r="C337" s="26"/>
      <c r="D337" s="26"/>
      <c r="G337" s="17"/>
    </row>
    <row r="338" spans="2:7" ht="12.75" customHeight="1">
      <c r="B338" s="26"/>
      <c r="C338" s="26"/>
      <c r="D338" s="26"/>
      <c r="G338" s="17"/>
    </row>
    <row r="339" spans="2:7" ht="12.75" customHeight="1">
      <c r="B339" s="26"/>
      <c r="C339" s="26"/>
      <c r="D339" s="26"/>
      <c r="G339" s="17"/>
    </row>
    <row r="340" spans="2:7" ht="12.75" customHeight="1">
      <c r="B340" s="26"/>
      <c r="C340" s="26"/>
      <c r="D340" s="26"/>
      <c r="G340" s="17"/>
    </row>
    <row r="341" spans="2:7" ht="12.75" customHeight="1">
      <c r="B341" s="26"/>
      <c r="C341" s="26"/>
      <c r="D341" s="26"/>
      <c r="G341" s="17"/>
    </row>
    <row r="342" spans="2:7" ht="12.75" customHeight="1">
      <c r="B342" s="26"/>
      <c r="C342" s="26"/>
      <c r="D342" s="26"/>
      <c r="G342" s="17"/>
    </row>
    <row r="343" spans="2:7" ht="12.75" customHeight="1">
      <c r="B343" s="26"/>
      <c r="C343" s="26"/>
      <c r="D343" s="26"/>
      <c r="G343" s="17"/>
    </row>
    <row r="344" spans="2:7" ht="12.75" customHeight="1">
      <c r="B344" s="26"/>
      <c r="C344" s="26"/>
      <c r="D344" s="26"/>
      <c r="G344" s="17"/>
    </row>
    <row r="345" spans="2:7" ht="12.75" customHeight="1">
      <c r="B345" s="26"/>
      <c r="C345" s="26"/>
      <c r="D345" s="26"/>
      <c r="G345" s="17"/>
    </row>
    <row r="346" spans="2:7" ht="12.75" customHeight="1">
      <c r="B346" s="26"/>
      <c r="C346" s="26"/>
      <c r="D346" s="26"/>
      <c r="G346" s="17"/>
    </row>
    <row r="347" spans="2:7" ht="12.75" customHeight="1">
      <c r="B347" s="26"/>
      <c r="C347" s="26"/>
      <c r="D347" s="26"/>
      <c r="G347" s="17"/>
    </row>
    <row r="348" spans="2:7" ht="12.75" customHeight="1">
      <c r="B348" s="26"/>
      <c r="C348" s="26"/>
      <c r="D348" s="26"/>
      <c r="G348" s="17"/>
    </row>
    <row r="349" spans="2:7" ht="12.75" customHeight="1">
      <c r="B349" s="26"/>
      <c r="C349" s="26"/>
      <c r="D349" s="26"/>
      <c r="G349" s="17"/>
    </row>
    <row r="350" spans="2:7" ht="12.75" customHeight="1">
      <c r="B350" s="26"/>
      <c r="C350" s="26"/>
      <c r="D350" s="26"/>
      <c r="G350" s="17"/>
    </row>
    <row r="351" spans="2:7" ht="12.75" customHeight="1">
      <c r="B351" s="26"/>
      <c r="C351" s="26"/>
      <c r="D351" s="26"/>
      <c r="G351" s="17"/>
    </row>
    <row r="352" spans="2:7" ht="12.75" customHeight="1">
      <c r="B352" s="26"/>
      <c r="C352" s="26"/>
      <c r="D352" s="26"/>
      <c r="G352" s="17"/>
    </row>
    <row r="353" spans="2:7" ht="12.75" customHeight="1">
      <c r="B353" s="26"/>
      <c r="C353" s="26"/>
      <c r="D353" s="26"/>
      <c r="G353" s="17"/>
    </row>
    <row r="354" spans="2:7" ht="12.75" customHeight="1">
      <c r="B354" s="26"/>
      <c r="C354" s="26"/>
      <c r="D354" s="26"/>
      <c r="G354" s="17"/>
    </row>
    <row r="355" spans="2:7" ht="12.75" customHeight="1">
      <c r="B355" s="26"/>
      <c r="C355" s="26"/>
      <c r="D355" s="26"/>
      <c r="G355" s="17"/>
    </row>
    <row r="356" spans="2:7" ht="12.75" customHeight="1">
      <c r="B356" s="26"/>
      <c r="C356" s="26"/>
      <c r="D356" s="26"/>
      <c r="G356" s="17"/>
    </row>
    <row r="357" spans="2:7" ht="12.75" customHeight="1">
      <c r="B357" s="26"/>
      <c r="C357" s="26"/>
      <c r="D357" s="26"/>
      <c r="G357" s="17"/>
    </row>
    <row r="358" spans="2:7" ht="12.75" customHeight="1">
      <c r="B358" s="26"/>
      <c r="C358" s="26"/>
      <c r="D358" s="26"/>
      <c r="G358" s="17"/>
    </row>
    <row r="359" spans="2:7" ht="12.75" customHeight="1">
      <c r="B359" s="26"/>
      <c r="C359" s="26"/>
      <c r="D359" s="26"/>
      <c r="G359" s="17"/>
    </row>
    <row r="360" spans="2:7" ht="12.75" customHeight="1">
      <c r="B360" s="26"/>
      <c r="C360" s="26"/>
      <c r="D360" s="26"/>
      <c r="G360" s="17"/>
    </row>
    <row r="361" spans="2:7" ht="12.75" customHeight="1">
      <c r="B361" s="26"/>
      <c r="C361" s="26"/>
      <c r="D361" s="26"/>
      <c r="G361" s="17"/>
    </row>
    <row r="362" spans="2:7" ht="12.75" customHeight="1">
      <c r="B362" s="26"/>
      <c r="C362" s="26"/>
      <c r="D362" s="26"/>
      <c r="G362" s="17"/>
    </row>
    <row r="363" spans="2:7" ht="12.75" customHeight="1">
      <c r="B363" s="26"/>
      <c r="C363" s="26"/>
      <c r="D363" s="26"/>
      <c r="G363" s="17"/>
    </row>
    <row r="364" spans="2:7" ht="12.75" customHeight="1">
      <c r="B364" s="26"/>
      <c r="C364" s="26"/>
      <c r="D364" s="26"/>
      <c r="G364" s="17"/>
    </row>
    <row r="365" spans="2:7" ht="12.75" customHeight="1">
      <c r="B365" s="26"/>
      <c r="C365" s="26"/>
      <c r="D365" s="26"/>
      <c r="G365" s="17"/>
    </row>
    <row r="366" spans="2:7" ht="12.75" customHeight="1">
      <c r="B366" s="26"/>
      <c r="C366" s="26"/>
      <c r="D366" s="26"/>
      <c r="G366" s="17"/>
    </row>
    <row r="367" spans="2:7" ht="12.75" customHeight="1">
      <c r="B367" s="26"/>
      <c r="C367" s="26"/>
      <c r="D367" s="26"/>
      <c r="G367" s="17"/>
    </row>
    <row r="368" spans="2:7" ht="12.75" customHeight="1">
      <c r="B368" s="26"/>
      <c r="C368" s="26"/>
      <c r="D368" s="26"/>
      <c r="G368" s="17"/>
    </row>
    <row r="369" spans="2:7" ht="12.75" customHeight="1">
      <c r="B369" s="26"/>
      <c r="C369" s="26"/>
      <c r="D369" s="26"/>
      <c r="G369" s="17"/>
    </row>
    <row r="370" spans="2:7" ht="12.75" customHeight="1">
      <c r="B370" s="26"/>
      <c r="C370" s="26"/>
      <c r="D370" s="26"/>
      <c r="G370" s="17"/>
    </row>
    <row r="371" spans="2:7" ht="12.75" customHeight="1">
      <c r="B371" s="26"/>
      <c r="C371" s="26"/>
      <c r="D371" s="26"/>
      <c r="G371" s="17"/>
    </row>
    <row r="372" spans="2:7" ht="12.75" customHeight="1">
      <c r="B372" s="26"/>
      <c r="C372" s="26"/>
      <c r="D372" s="26"/>
      <c r="G372" s="17"/>
    </row>
    <row r="373" spans="2:7" ht="12.75" customHeight="1">
      <c r="B373" s="26"/>
      <c r="C373" s="26"/>
      <c r="D373" s="26"/>
      <c r="G373" s="17"/>
    </row>
    <row r="374" spans="2:7" ht="12.75" customHeight="1">
      <c r="B374" s="26"/>
      <c r="C374" s="26"/>
      <c r="D374" s="26"/>
      <c r="G374" s="17"/>
    </row>
    <row r="375" spans="2:7" ht="12.75" customHeight="1">
      <c r="B375" s="26"/>
      <c r="C375" s="26"/>
      <c r="D375" s="26"/>
      <c r="G375" s="17"/>
    </row>
    <row r="376" spans="2:7" ht="12.75" customHeight="1">
      <c r="B376" s="26"/>
      <c r="C376" s="26"/>
      <c r="D376" s="26"/>
      <c r="G376" s="17"/>
    </row>
    <row r="377" spans="2:7" ht="12.75" customHeight="1">
      <c r="B377" s="26"/>
      <c r="C377" s="26"/>
      <c r="D377" s="26"/>
      <c r="G377" s="17"/>
    </row>
    <row r="378" spans="2:7" ht="12.75" customHeight="1">
      <c r="B378" s="26"/>
      <c r="C378" s="26"/>
      <c r="D378" s="26"/>
      <c r="G378" s="17"/>
    </row>
    <row r="379" spans="2:7" ht="12.75" customHeight="1">
      <c r="B379" s="26"/>
      <c r="C379" s="26"/>
      <c r="D379" s="26"/>
      <c r="G379" s="17"/>
    </row>
    <row r="380" spans="2:7" ht="12.75" customHeight="1">
      <c r="B380" s="26"/>
      <c r="C380" s="26"/>
      <c r="D380" s="26"/>
      <c r="G380" s="17"/>
    </row>
    <row r="381" spans="2:7" ht="12.75" customHeight="1">
      <c r="B381" s="26"/>
      <c r="C381" s="26"/>
      <c r="D381" s="26"/>
      <c r="G381" s="17"/>
    </row>
    <row r="382" spans="2:7" ht="12.75" customHeight="1">
      <c r="B382" s="26"/>
      <c r="C382" s="26"/>
      <c r="D382" s="26"/>
      <c r="G382" s="17"/>
    </row>
    <row r="383" spans="2:7" ht="12.75" customHeight="1">
      <c r="B383" s="26"/>
      <c r="C383" s="26"/>
      <c r="D383" s="26"/>
      <c r="G383" s="17"/>
    </row>
    <row r="384" spans="2:7" ht="12.75" customHeight="1">
      <c r="B384" s="26"/>
      <c r="C384" s="26"/>
      <c r="D384" s="26"/>
      <c r="G384" s="17"/>
    </row>
    <row r="385" spans="2:7" ht="12.75" customHeight="1">
      <c r="B385" s="26"/>
      <c r="C385" s="26"/>
      <c r="D385" s="26"/>
      <c r="G385" s="17"/>
    </row>
    <row r="386" spans="2:7" ht="12.75" customHeight="1">
      <c r="B386" s="26"/>
      <c r="C386" s="26"/>
      <c r="D386" s="26"/>
      <c r="G386" s="17"/>
    </row>
    <row r="387" spans="2:7" ht="12.75" customHeight="1">
      <c r="B387" s="26"/>
      <c r="C387" s="26"/>
      <c r="D387" s="26"/>
      <c r="G387" s="17"/>
    </row>
    <row r="388" spans="2:7" ht="12.75" customHeight="1">
      <c r="B388" s="26"/>
      <c r="C388" s="26"/>
      <c r="D388" s="26"/>
      <c r="G388" s="17"/>
    </row>
    <row r="389" spans="2:7" ht="12.75" customHeight="1">
      <c r="B389" s="26"/>
      <c r="C389" s="26"/>
      <c r="D389" s="26"/>
      <c r="G389" s="17"/>
    </row>
    <row r="390" spans="2:7" ht="12.75" customHeight="1">
      <c r="B390" s="26"/>
      <c r="C390" s="26"/>
      <c r="D390" s="26"/>
      <c r="G390" s="17"/>
    </row>
    <row r="391" spans="2:7" ht="12.75" customHeight="1">
      <c r="B391" s="26"/>
      <c r="C391" s="26"/>
      <c r="D391" s="26"/>
      <c r="G391" s="17"/>
    </row>
    <row r="392" spans="2:7" ht="12.75" customHeight="1">
      <c r="B392" s="26"/>
      <c r="C392" s="26"/>
      <c r="D392" s="26"/>
      <c r="G392" s="17"/>
    </row>
    <row r="393" spans="2:7" ht="12.75" customHeight="1">
      <c r="B393" s="26"/>
      <c r="C393" s="26"/>
      <c r="D393" s="26"/>
      <c r="G393" s="17"/>
    </row>
    <row r="394" spans="2:7" ht="12.75" customHeight="1">
      <c r="B394" s="26"/>
      <c r="C394" s="26"/>
      <c r="D394" s="26"/>
      <c r="G394" s="17"/>
    </row>
    <row r="395" spans="2:7" ht="12.75" customHeight="1">
      <c r="B395" s="26"/>
      <c r="C395" s="26"/>
      <c r="D395" s="26"/>
      <c r="G395" s="17"/>
    </row>
    <row r="396" spans="2:7" ht="12.75" customHeight="1">
      <c r="B396" s="26"/>
      <c r="C396" s="26"/>
      <c r="D396" s="26"/>
      <c r="G396" s="17"/>
    </row>
    <row r="397" spans="2:7" ht="12.75" customHeight="1">
      <c r="B397" s="26"/>
      <c r="C397" s="26"/>
      <c r="D397" s="26"/>
      <c r="G397" s="17"/>
    </row>
    <row r="398" spans="2:7" ht="12.75" customHeight="1">
      <c r="B398" s="26"/>
      <c r="C398" s="26"/>
      <c r="D398" s="26"/>
      <c r="G398" s="17"/>
    </row>
    <row r="399" spans="2:7" ht="12.75" customHeight="1">
      <c r="B399" s="26"/>
      <c r="C399" s="26"/>
      <c r="D399" s="26"/>
      <c r="G399" s="17"/>
    </row>
    <row r="400" spans="2:7" ht="12.75" customHeight="1">
      <c r="B400" s="26"/>
      <c r="C400" s="26"/>
      <c r="D400" s="26"/>
      <c r="G400" s="17"/>
    </row>
    <row r="401" spans="2:7" ht="12.75" customHeight="1">
      <c r="B401" s="26"/>
      <c r="C401" s="26"/>
      <c r="D401" s="26"/>
      <c r="G401" s="17"/>
    </row>
    <row r="402" spans="2:7" ht="12.75" customHeight="1">
      <c r="B402" s="26"/>
      <c r="C402" s="26"/>
      <c r="D402" s="26"/>
      <c r="G402" s="17"/>
    </row>
    <row r="403" spans="2:7" ht="12.75" customHeight="1">
      <c r="B403" s="26"/>
      <c r="C403" s="26"/>
      <c r="D403" s="26"/>
      <c r="G403" s="17"/>
    </row>
    <row r="404" spans="2:7" ht="12.75" customHeight="1">
      <c r="B404" s="26"/>
      <c r="C404" s="26"/>
      <c r="D404" s="26"/>
      <c r="G404" s="17"/>
    </row>
    <row r="405" spans="2:7" ht="12.75" customHeight="1">
      <c r="B405" s="26"/>
      <c r="C405" s="26"/>
      <c r="D405" s="26"/>
      <c r="G405" s="17"/>
    </row>
    <row r="406" spans="2:7" ht="12.75" customHeight="1">
      <c r="B406" s="26"/>
      <c r="C406" s="26"/>
      <c r="D406" s="26"/>
      <c r="G406" s="17"/>
    </row>
    <row r="407" spans="2:7" ht="12.75" customHeight="1">
      <c r="B407" s="26"/>
      <c r="C407" s="26"/>
      <c r="D407" s="26"/>
      <c r="G407" s="17"/>
    </row>
    <row r="408" spans="2:7" ht="12.75" customHeight="1">
      <c r="B408" s="26"/>
      <c r="C408" s="26"/>
      <c r="D408" s="26"/>
      <c r="G408" s="17"/>
    </row>
    <row r="409" spans="2:7" ht="12.75" customHeight="1">
      <c r="B409" s="26"/>
      <c r="C409" s="26"/>
      <c r="D409" s="26"/>
      <c r="G409" s="17"/>
    </row>
    <row r="410" spans="2:7" ht="12.75" customHeight="1">
      <c r="B410" s="26"/>
      <c r="C410" s="26"/>
      <c r="D410" s="26"/>
      <c r="G410" s="17"/>
    </row>
    <row r="411" spans="2:7" ht="12.75" customHeight="1">
      <c r="B411" s="26"/>
      <c r="C411" s="26"/>
      <c r="D411" s="26"/>
      <c r="G411" s="17"/>
    </row>
    <row r="412" spans="2:7" ht="12.75" customHeight="1">
      <c r="B412" s="26"/>
      <c r="C412" s="26"/>
      <c r="D412" s="26"/>
      <c r="G412" s="17"/>
    </row>
    <row r="413" spans="2:7" ht="12.75" customHeight="1">
      <c r="B413" s="26"/>
      <c r="C413" s="26"/>
      <c r="D413" s="26"/>
      <c r="G413" s="17"/>
    </row>
    <row r="414" spans="2:7" ht="12.75" customHeight="1">
      <c r="B414" s="26"/>
      <c r="C414" s="26"/>
      <c r="D414" s="26"/>
      <c r="G414" s="17"/>
    </row>
    <row r="415" spans="2:7" ht="12.75" customHeight="1">
      <c r="B415" s="26"/>
      <c r="C415" s="26"/>
      <c r="D415" s="26"/>
      <c r="G415" s="17"/>
    </row>
    <row r="416" spans="2:7" ht="12.75" customHeight="1">
      <c r="B416" s="26"/>
      <c r="C416" s="26"/>
      <c r="D416" s="26"/>
      <c r="G416" s="17"/>
    </row>
    <row r="417" spans="2:7" ht="12.75" customHeight="1">
      <c r="B417" s="26"/>
      <c r="C417" s="26"/>
      <c r="D417" s="26"/>
      <c r="G417" s="17"/>
    </row>
    <row r="418" spans="2:7" ht="12.75" customHeight="1">
      <c r="B418" s="26"/>
      <c r="C418" s="26"/>
      <c r="D418" s="26"/>
      <c r="G418" s="17"/>
    </row>
    <row r="419" spans="2:7" ht="12.75" customHeight="1">
      <c r="B419" s="26"/>
      <c r="C419" s="26"/>
      <c r="D419" s="26"/>
      <c r="G419" s="17"/>
    </row>
    <row r="420" spans="2:7" ht="12.75" customHeight="1">
      <c r="B420" s="26"/>
      <c r="C420" s="26"/>
      <c r="D420" s="26"/>
      <c r="G420" s="17"/>
    </row>
    <row r="421" spans="2:7" ht="12.75" customHeight="1">
      <c r="B421" s="26"/>
      <c r="C421" s="26"/>
      <c r="D421" s="26"/>
      <c r="G421" s="17"/>
    </row>
    <row r="422" spans="2:7" ht="12.75" customHeight="1">
      <c r="B422" s="26"/>
      <c r="C422" s="26"/>
      <c r="D422" s="26"/>
      <c r="G422" s="17"/>
    </row>
    <row r="423" spans="2:7" ht="12.75" customHeight="1">
      <c r="B423" s="26"/>
      <c r="C423" s="26"/>
      <c r="D423" s="26"/>
      <c r="G423" s="17"/>
    </row>
    <row r="424" spans="2:7" ht="12.75" customHeight="1">
      <c r="B424" s="26"/>
      <c r="C424" s="26"/>
      <c r="D424" s="26"/>
      <c r="G424" s="17"/>
    </row>
    <row r="425" spans="2:7" ht="12.75" customHeight="1">
      <c r="B425" s="26"/>
      <c r="C425" s="26"/>
      <c r="D425" s="26"/>
      <c r="G425" s="17"/>
    </row>
    <row r="426" spans="2:7" ht="12.75" customHeight="1">
      <c r="B426" s="26"/>
      <c r="C426" s="26"/>
      <c r="D426" s="26"/>
      <c r="G426" s="17"/>
    </row>
    <row r="427" spans="2:7" ht="12.75" customHeight="1">
      <c r="B427" s="26"/>
      <c r="C427" s="26"/>
      <c r="D427" s="26"/>
      <c r="G427" s="17"/>
    </row>
    <row r="428" spans="2:7" ht="12.75" customHeight="1">
      <c r="B428" s="26"/>
      <c r="C428" s="26"/>
      <c r="D428" s="26"/>
      <c r="G428" s="17"/>
    </row>
    <row r="429" spans="2:7" ht="12.75" customHeight="1">
      <c r="B429" s="26"/>
      <c r="C429" s="26"/>
      <c r="D429" s="26"/>
      <c r="G429" s="17"/>
    </row>
    <row r="430" spans="2:7" ht="12.75" customHeight="1">
      <c r="B430" s="26"/>
      <c r="C430" s="26"/>
      <c r="D430" s="26"/>
      <c r="G430" s="17"/>
    </row>
    <row r="431" spans="2:7" ht="12.75" customHeight="1">
      <c r="B431" s="26"/>
      <c r="C431" s="26"/>
      <c r="D431" s="26"/>
      <c r="G431" s="17"/>
    </row>
    <row r="432" spans="2:7" ht="12.75" customHeight="1">
      <c r="B432" s="26"/>
      <c r="C432" s="26"/>
      <c r="D432" s="26"/>
      <c r="G432" s="17"/>
    </row>
    <row r="433" spans="2:7" ht="12.75" customHeight="1">
      <c r="B433" s="26"/>
      <c r="C433" s="26"/>
      <c r="D433" s="26"/>
      <c r="G433" s="17"/>
    </row>
    <row r="434" spans="2:7" ht="12.75" customHeight="1">
      <c r="B434" s="26"/>
      <c r="C434" s="26"/>
      <c r="D434" s="26"/>
      <c r="G434" s="17"/>
    </row>
    <row r="435" spans="2:7" ht="12.75" customHeight="1">
      <c r="B435" s="26"/>
      <c r="C435" s="26"/>
      <c r="D435" s="26"/>
      <c r="G435" s="17"/>
    </row>
    <row r="436" spans="2:7" ht="12.75" customHeight="1">
      <c r="B436" s="26"/>
      <c r="C436" s="26"/>
      <c r="D436" s="26"/>
      <c r="G436" s="17"/>
    </row>
    <row r="437" spans="2:7" ht="12.75" customHeight="1">
      <c r="B437" s="26"/>
      <c r="C437" s="26"/>
      <c r="D437" s="26"/>
      <c r="G437" s="17"/>
    </row>
    <row r="438" spans="2:7" ht="12.75" customHeight="1">
      <c r="B438" s="26"/>
      <c r="C438" s="26"/>
      <c r="D438" s="26"/>
      <c r="G438" s="17"/>
    </row>
    <row r="439" spans="2:7" ht="12.75" customHeight="1">
      <c r="B439" s="26"/>
      <c r="C439" s="26"/>
      <c r="D439" s="26"/>
      <c r="G439" s="17"/>
    </row>
    <row r="440" spans="2:7" ht="12.75" customHeight="1">
      <c r="B440" s="26"/>
      <c r="C440" s="26"/>
      <c r="D440" s="26"/>
      <c r="G440" s="17"/>
    </row>
    <row r="441" spans="2:7" ht="12.75" customHeight="1">
      <c r="B441" s="26"/>
      <c r="C441" s="26"/>
      <c r="D441" s="26"/>
      <c r="G441" s="17"/>
    </row>
    <row r="442" spans="2:7" ht="12.75" customHeight="1">
      <c r="B442" s="26"/>
      <c r="C442" s="26"/>
      <c r="D442" s="26"/>
      <c r="G442" s="17"/>
    </row>
    <row r="443" spans="2:7" ht="12.75" customHeight="1">
      <c r="B443" s="26"/>
      <c r="C443" s="26"/>
      <c r="D443" s="26"/>
      <c r="G443" s="17"/>
    </row>
    <row r="444" spans="2:7" ht="12.75" customHeight="1">
      <c r="B444" s="26"/>
      <c r="C444" s="26"/>
      <c r="D444" s="26"/>
      <c r="G444" s="17"/>
    </row>
    <row r="445" spans="2:7" ht="12.75" customHeight="1">
      <c r="B445" s="26"/>
      <c r="C445" s="26"/>
      <c r="D445" s="26"/>
      <c r="G445" s="17"/>
    </row>
    <row r="446" spans="2:7" ht="12.75" customHeight="1">
      <c r="B446" s="26"/>
      <c r="C446" s="26"/>
      <c r="D446" s="26"/>
      <c r="G446" s="17"/>
    </row>
    <row r="447" spans="2:7" ht="12.75" customHeight="1">
      <c r="B447" s="26"/>
      <c r="C447" s="26"/>
      <c r="D447" s="26"/>
      <c r="G447" s="17"/>
    </row>
    <row r="448" spans="2:7" ht="12.75" customHeight="1">
      <c r="B448" s="26"/>
      <c r="C448" s="26"/>
      <c r="D448" s="26"/>
      <c r="G448" s="17"/>
    </row>
    <row r="449" spans="2:7" ht="12.75" customHeight="1">
      <c r="B449" s="26"/>
      <c r="C449" s="26"/>
      <c r="D449" s="26"/>
      <c r="G449" s="17"/>
    </row>
    <row r="450" spans="2:7" ht="12.75" customHeight="1">
      <c r="B450" s="26"/>
      <c r="C450" s="26"/>
      <c r="D450" s="26"/>
      <c r="G450" s="17"/>
    </row>
    <row r="451" spans="2:7" ht="12.75" customHeight="1">
      <c r="B451" s="26"/>
      <c r="C451" s="26"/>
      <c r="D451" s="26"/>
      <c r="G451" s="17"/>
    </row>
    <row r="452" spans="2:7" ht="12.75" customHeight="1">
      <c r="B452" s="26"/>
      <c r="C452" s="26"/>
      <c r="D452" s="26"/>
      <c r="G452" s="17"/>
    </row>
    <row r="453" spans="2:7" ht="12.75" customHeight="1">
      <c r="B453" s="26"/>
      <c r="C453" s="26"/>
      <c r="D453" s="26"/>
      <c r="G453" s="17"/>
    </row>
    <row r="454" spans="2:7" ht="12.75" customHeight="1">
      <c r="B454" s="26"/>
      <c r="C454" s="26"/>
      <c r="D454" s="26"/>
      <c r="G454" s="17"/>
    </row>
    <row r="455" spans="2:7" ht="12.75" customHeight="1">
      <c r="B455" s="26"/>
      <c r="C455" s="26"/>
      <c r="D455" s="26"/>
      <c r="G455" s="17"/>
    </row>
    <row r="456" spans="2:7" ht="12.75" customHeight="1">
      <c r="B456" s="26"/>
      <c r="C456" s="26"/>
      <c r="D456" s="26"/>
      <c r="G456" s="17"/>
    </row>
    <row r="457" spans="2:7" ht="12.75" customHeight="1">
      <c r="B457" s="26"/>
      <c r="C457" s="26"/>
      <c r="D457" s="26"/>
      <c r="G457" s="17"/>
    </row>
    <row r="458" spans="2:7" ht="12.75" customHeight="1">
      <c r="B458" s="26"/>
      <c r="C458" s="26"/>
      <c r="D458" s="26"/>
      <c r="G458" s="17"/>
    </row>
    <row r="459" spans="2:7" ht="12.75" customHeight="1">
      <c r="B459" s="26"/>
      <c r="C459" s="26"/>
      <c r="D459" s="26"/>
      <c r="G459" s="17"/>
    </row>
    <row r="460" spans="2:7" ht="12.75" customHeight="1">
      <c r="B460" s="26"/>
      <c r="C460" s="26"/>
      <c r="D460" s="26"/>
      <c r="G460" s="17"/>
    </row>
    <row r="461" spans="2:7" ht="12.75" customHeight="1">
      <c r="B461" s="26"/>
      <c r="C461" s="26"/>
      <c r="D461" s="26"/>
      <c r="G461" s="17"/>
    </row>
    <row r="462" spans="2:7" ht="12.75" customHeight="1">
      <c r="B462" s="26"/>
      <c r="C462" s="26"/>
      <c r="D462" s="26"/>
      <c r="G462" s="17"/>
    </row>
    <row r="463" spans="2:7" ht="12.75" customHeight="1">
      <c r="B463" s="26"/>
      <c r="C463" s="26"/>
      <c r="D463" s="26"/>
      <c r="G463" s="17"/>
    </row>
    <row r="464" spans="2:7" ht="12.75" customHeight="1">
      <c r="B464" s="26"/>
      <c r="C464" s="26"/>
      <c r="D464" s="26"/>
      <c r="G464" s="17"/>
    </row>
    <row r="465" spans="2:7" ht="12.75" customHeight="1">
      <c r="B465" s="26"/>
      <c r="C465" s="26"/>
      <c r="D465" s="26"/>
      <c r="G465" s="17"/>
    </row>
    <row r="466" spans="2:7" ht="12.75" customHeight="1">
      <c r="B466" s="26"/>
      <c r="C466" s="26"/>
      <c r="D466" s="26"/>
      <c r="G466" s="17"/>
    </row>
    <row r="467" spans="2:7" ht="12.75" customHeight="1">
      <c r="B467" s="26"/>
      <c r="C467" s="26"/>
      <c r="D467" s="26"/>
      <c r="G467" s="17"/>
    </row>
    <row r="468" spans="2:7" ht="12.75" customHeight="1">
      <c r="B468" s="26"/>
      <c r="C468" s="26"/>
      <c r="D468" s="26"/>
      <c r="G468" s="17"/>
    </row>
    <row r="469" spans="2:7" ht="12.75" customHeight="1">
      <c r="B469" s="26"/>
      <c r="C469" s="26"/>
      <c r="D469" s="26"/>
      <c r="G469" s="17"/>
    </row>
    <row r="470" spans="2:7" ht="12.75" customHeight="1">
      <c r="B470" s="26"/>
      <c r="C470" s="26"/>
      <c r="D470" s="26"/>
      <c r="G470" s="17"/>
    </row>
    <row r="471" spans="2:7" ht="12.75" customHeight="1">
      <c r="B471" s="26"/>
      <c r="C471" s="26"/>
      <c r="D471" s="26"/>
      <c r="G471" s="17"/>
    </row>
    <row r="472" spans="2:7" ht="12.75" customHeight="1">
      <c r="B472" s="26"/>
      <c r="C472" s="26"/>
      <c r="D472" s="26"/>
      <c r="G472" s="17"/>
    </row>
    <row r="473" spans="2:7" ht="12.75" customHeight="1">
      <c r="B473" s="26"/>
      <c r="C473" s="26"/>
      <c r="D473" s="26"/>
      <c r="G473" s="17"/>
    </row>
    <row r="474" spans="2:7" ht="12.75" customHeight="1">
      <c r="B474" s="26"/>
      <c r="C474" s="26"/>
      <c r="D474" s="26"/>
      <c r="G474" s="17"/>
    </row>
    <row r="475" spans="2:7" ht="12.75" customHeight="1">
      <c r="B475" s="26"/>
      <c r="C475" s="26"/>
      <c r="D475" s="26"/>
      <c r="G475" s="17"/>
    </row>
    <row r="476" spans="2:7" ht="12.75" customHeight="1">
      <c r="B476" s="26"/>
      <c r="C476" s="26"/>
      <c r="D476" s="26"/>
      <c r="G476" s="17"/>
    </row>
    <row r="477" spans="2:7" ht="12.75" customHeight="1">
      <c r="B477" s="26"/>
      <c r="C477" s="26"/>
      <c r="D477" s="26"/>
      <c r="G477" s="17"/>
    </row>
    <row r="478" spans="2:7" ht="12.75" customHeight="1">
      <c r="B478" s="26"/>
      <c r="C478" s="26"/>
      <c r="D478" s="26"/>
      <c r="G478" s="17"/>
    </row>
    <row r="479" spans="2:7" ht="12.75" customHeight="1">
      <c r="B479" s="26"/>
      <c r="C479" s="26"/>
      <c r="D479" s="26"/>
      <c r="G479" s="17"/>
    </row>
    <row r="480" spans="2:7" ht="12.75" customHeight="1">
      <c r="B480" s="26"/>
      <c r="C480" s="26"/>
      <c r="D480" s="26"/>
      <c r="G480" s="17"/>
    </row>
    <row r="481" spans="2:7" ht="12.75" customHeight="1">
      <c r="B481" s="26"/>
      <c r="C481" s="26"/>
      <c r="D481" s="26"/>
      <c r="G481" s="17"/>
    </row>
    <row r="482" spans="2:7" ht="12.75" customHeight="1">
      <c r="B482" s="26"/>
      <c r="C482" s="26"/>
      <c r="D482" s="26"/>
      <c r="G482" s="17"/>
    </row>
    <row r="483" spans="2:7" ht="12.75" customHeight="1">
      <c r="B483" s="26"/>
      <c r="C483" s="26"/>
      <c r="D483" s="26"/>
      <c r="G483" s="17"/>
    </row>
    <row r="484" spans="2:7" ht="12.75" customHeight="1">
      <c r="B484" s="26"/>
      <c r="C484" s="26"/>
      <c r="D484" s="26"/>
      <c r="G484" s="17"/>
    </row>
    <row r="485" spans="2:7" ht="12.75" customHeight="1">
      <c r="B485" s="26"/>
      <c r="C485" s="26"/>
      <c r="D485" s="26"/>
      <c r="G485" s="17"/>
    </row>
    <row r="486" spans="2:7" ht="12.75" customHeight="1">
      <c r="B486" s="26"/>
      <c r="C486" s="26"/>
      <c r="D486" s="26"/>
      <c r="G486" s="17"/>
    </row>
    <row r="487" spans="2:7" ht="12.75" customHeight="1">
      <c r="B487" s="26"/>
      <c r="C487" s="26"/>
      <c r="D487" s="26"/>
      <c r="G487" s="17"/>
    </row>
    <row r="488" spans="2:7" ht="12.75" customHeight="1">
      <c r="B488" s="26"/>
      <c r="C488" s="26"/>
      <c r="D488" s="26"/>
      <c r="G488" s="17"/>
    </row>
    <row r="489" spans="2:7" ht="12.75" customHeight="1">
      <c r="B489" s="26"/>
      <c r="C489" s="26"/>
      <c r="D489" s="26"/>
      <c r="G489" s="17"/>
    </row>
    <row r="490" spans="2:7" ht="12.75" customHeight="1">
      <c r="B490" s="26"/>
      <c r="C490" s="26"/>
      <c r="D490" s="26"/>
      <c r="G490" s="17"/>
    </row>
    <row r="491" spans="2:7" ht="12.75" customHeight="1">
      <c r="B491" s="26"/>
      <c r="C491" s="26"/>
      <c r="D491" s="26"/>
      <c r="G491" s="17"/>
    </row>
    <row r="492" spans="2:7" ht="12.75" customHeight="1">
      <c r="B492" s="26"/>
      <c r="C492" s="26"/>
      <c r="D492" s="26"/>
      <c r="G492" s="17"/>
    </row>
    <row r="493" spans="2:7" ht="12.75" customHeight="1">
      <c r="B493" s="26"/>
      <c r="C493" s="26"/>
      <c r="D493" s="26"/>
      <c r="G493" s="17"/>
    </row>
    <row r="494" spans="2:7" ht="12.75" customHeight="1">
      <c r="B494" s="26"/>
      <c r="C494" s="26"/>
      <c r="D494" s="26"/>
      <c r="G494" s="17"/>
    </row>
    <row r="495" spans="2:7" ht="12.75" customHeight="1">
      <c r="B495" s="26"/>
      <c r="C495" s="26"/>
      <c r="D495" s="26"/>
      <c r="G495" s="17"/>
    </row>
    <row r="496" spans="2:7" ht="12.75" customHeight="1">
      <c r="B496" s="26"/>
      <c r="C496" s="26"/>
      <c r="D496" s="26"/>
      <c r="G496" s="17"/>
    </row>
    <row r="497" spans="2:7" ht="12.75" customHeight="1">
      <c r="B497" s="26"/>
      <c r="C497" s="26"/>
      <c r="D497" s="26"/>
      <c r="G497" s="17"/>
    </row>
    <row r="498" spans="2:7" ht="12.75" customHeight="1">
      <c r="B498" s="26"/>
      <c r="C498" s="26"/>
      <c r="D498" s="26"/>
      <c r="G498" s="17"/>
    </row>
    <row r="499" spans="2:7" ht="12.75" customHeight="1">
      <c r="B499" s="26"/>
      <c r="C499" s="26"/>
      <c r="D499" s="26"/>
      <c r="G499" s="17"/>
    </row>
    <row r="500" spans="2:7" ht="12.75" customHeight="1">
      <c r="B500" s="26"/>
      <c r="C500" s="26"/>
      <c r="D500" s="26"/>
      <c r="G500" s="17"/>
    </row>
    <row r="501" spans="2:7" ht="12.75" customHeight="1">
      <c r="B501" s="26"/>
      <c r="C501" s="26"/>
      <c r="D501" s="26"/>
      <c r="G501" s="17"/>
    </row>
    <row r="502" spans="2:7" ht="12.75" customHeight="1">
      <c r="B502" s="26"/>
      <c r="C502" s="26"/>
      <c r="D502" s="26"/>
      <c r="G502" s="17"/>
    </row>
    <row r="503" spans="2:7" ht="12.75" customHeight="1">
      <c r="B503" s="26"/>
      <c r="C503" s="26"/>
      <c r="D503" s="26"/>
      <c r="G503" s="17"/>
    </row>
    <row r="504" spans="2:7" ht="12.75" customHeight="1">
      <c r="B504" s="26"/>
      <c r="C504" s="26"/>
      <c r="D504" s="26"/>
      <c r="G504" s="17"/>
    </row>
    <row r="505" spans="2:7" ht="12.75" customHeight="1">
      <c r="B505" s="26"/>
      <c r="C505" s="26"/>
      <c r="D505" s="26"/>
      <c r="G505" s="17"/>
    </row>
    <row r="506" spans="2:7" ht="12.75" customHeight="1">
      <c r="B506" s="26"/>
      <c r="C506" s="26"/>
      <c r="D506" s="26"/>
      <c r="G506" s="17"/>
    </row>
    <row r="507" spans="2:7" ht="12.75" customHeight="1">
      <c r="B507" s="26"/>
      <c r="C507" s="26"/>
      <c r="D507" s="26"/>
      <c r="G507" s="17"/>
    </row>
    <row r="508" spans="2:7" ht="12.75" customHeight="1">
      <c r="B508" s="26"/>
      <c r="C508" s="26"/>
      <c r="D508" s="26"/>
      <c r="G508" s="17"/>
    </row>
    <row r="509" spans="2:7" ht="12.75" customHeight="1">
      <c r="B509" s="26"/>
      <c r="C509" s="26"/>
      <c r="D509" s="26"/>
      <c r="G509" s="17"/>
    </row>
    <row r="510" spans="2:7" ht="12.75" customHeight="1">
      <c r="B510" s="26"/>
      <c r="C510" s="26"/>
      <c r="D510" s="26"/>
      <c r="G510" s="17"/>
    </row>
    <row r="511" spans="2:7" ht="12.75" customHeight="1">
      <c r="B511" s="26"/>
      <c r="C511" s="26"/>
      <c r="D511" s="26"/>
      <c r="G511" s="17"/>
    </row>
    <row r="512" spans="2:7" ht="12.75" customHeight="1">
      <c r="B512" s="26"/>
      <c r="C512" s="26"/>
      <c r="D512" s="26"/>
      <c r="G512" s="17"/>
    </row>
    <row r="513" spans="2:7" ht="12.75" customHeight="1">
      <c r="B513" s="26"/>
      <c r="C513" s="26"/>
      <c r="D513" s="26"/>
      <c r="G513" s="17"/>
    </row>
    <row r="514" spans="2:7" ht="12.75" customHeight="1">
      <c r="B514" s="26"/>
      <c r="C514" s="26"/>
      <c r="D514" s="26"/>
      <c r="G514" s="17"/>
    </row>
    <row r="515" spans="2:7" ht="12.75" customHeight="1">
      <c r="B515" s="26"/>
      <c r="C515" s="26"/>
      <c r="D515" s="26"/>
      <c r="G515" s="17"/>
    </row>
    <row r="516" spans="2:7" ht="12.75" customHeight="1">
      <c r="B516" s="26"/>
      <c r="C516" s="26"/>
      <c r="D516" s="26"/>
      <c r="G516" s="17"/>
    </row>
    <row r="517" spans="2:7" ht="12.75" customHeight="1">
      <c r="B517" s="26"/>
      <c r="C517" s="26"/>
      <c r="D517" s="26"/>
      <c r="G517" s="17"/>
    </row>
    <row r="518" spans="2:7" ht="12.75" customHeight="1">
      <c r="B518" s="26"/>
      <c r="C518" s="26"/>
      <c r="D518" s="26"/>
      <c r="G518" s="17"/>
    </row>
    <row r="519" spans="2:7" ht="12.75" customHeight="1">
      <c r="B519" s="26"/>
      <c r="C519" s="26"/>
      <c r="D519" s="26"/>
      <c r="G519" s="17"/>
    </row>
    <row r="520" spans="2:7" ht="12.75" customHeight="1">
      <c r="B520" s="26"/>
      <c r="C520" s="26"/>
      <c r="D520" s="26"/>
      <c r="G520" s="17"/>
    </row>
    <row r="521" spans="2:7" ht="12.75" customHeight="1">
      <c r="B521" s="26"/>
      <c r="C521" s="26"/>
      <c r="D521" s="26"/>
      <c r="G521" s="17"/>
    </row>
    <row r="522" spans="2:7" ht="12.75" customHeight="1">
      <c r="B522" s="26"/>
      <c r="C522" s="26"/>
      <c r="D522" s="26"/>
      <c r="G522" s="17"/>
    </row>
    <row r="523" spans="2:7" ht="12.75" customHeight="1">
      <c r="B523" s="26"/>
      <c r="C523" s="26"/>
      <c r="D523" s="26"/>
      <c r="G523" s="17"/>
    </row>
    <row r="524" spans="2:7" ht="12.75" customHeight="1">
      <c r="B524" s="26"/>
      <c r="C524" s="26"/>
      <c r="D524" s="26"/>
      <c r="G524" s="17"/>
    </row>
    <row r="525" spans="2:7" ht="12.75" customHeight="1">
      <c r="B525" s="26"/>
      <c r="C525" s="26"/>
      <c r="D525" s="26"/>
      <c r="G525" s="17"/>
    </row>
    <row r="526" spans="2:7" ht="12.75" customHeight="1">
      <c r="B526" s="26"/>
      <c r="C526" s="26"/>
      <c r="D526" s="26"/>
      <c r="G526" s="17"/>
    </row>
    <row r="527" spans="2:7" ht="12.75" customHeight="1">
      <c r="B527" s="26"/>
      <c r="C527" s="26"/>
      <c r="D527" s="26"/>
      <c r="G527" s="17"/>
    </row>
    <row r="528" spans="2:7" ht="12.75" customHeight="1">
      <c r="B528" s="26"/>
      <c r="C528" s="26"/>
      <c r="D528" s="26"/>
      <c r="G528" s="17"/>
    </row>
    <row r="529" spans="2:7" ht="12.75" customHeight="1">
      <c r="B529" s="26"/>
      <c r="C529" s="26"/>
      <c r="D529" s="26"/>
      <c r="G529" s="17"/>
    </row>
    <row r="530" spans="2:7" ht="12.75" customHeight="1">
      <c r="B530" s="26"/>
      <c r="C530" s="26"/>
      <c r="D530" s="26"/>
      <c r="G530" s="17"/>
    </row>
    <row r="531" spans="2:7" ht="12.75" customHeight="1">
      <c r="B531" s="26"/>
      <c r="C531" s="26"/>
      <c r="D531" s="26"/>
      <c r="G531" s="17"/>
    </row>
    <row r="532" spans="2:7" ht="12.75" customHeight="1">
      <c r="B532" s="26"/>
      <c r="C532" s="26"/>
      <c r="D532" s="26"/>
      <c r="G532" s="17"/>
    </row>
    <row r="533" spans="2:7" ht="12.75" customHeight="1">
      <c r="B533" s="26"/>
      <c r="C533" s="26"/>
      <c r="D533" s="26"/>
      <c r="G533" s="17"/>
    </row>
    <row r="534" spans="2:7" ht="12.75" customHeight="1">
      <c r="B534" s="26"/>
      <c r="C534" s="26"/>
      <c r="D534" s="26"/>
      <c r="G534" s="17"/>
    </row>
    <row r="535" spans="2:7" ht="12.75" customHeight="1">
      <c r="B535" s="26"/>
      <c r="C535" s="26"/>
      <c r="D535" s="26"/>
      <c r="G535" s="17"/>
    </row>
    <row r="536" spans="2:7" ht="12.75" customHeight="1">
      <c r="B536" s="26"/>
      <c r="C536" s="26"/>
      <c r="D536" s="26"/>
      <c r="G536" s="17"/>
    </row>
    <row r="537" spans="2:7" ht="12.75" customHeight="1">
      <c r="B537" s="26"/>
      <c r="C537" s="26"/>
      <c r="D537" s="26"/>
      <c r="G537" s="17"/>
    </row>
    <row r="538" spans="2:7" ht="12.75" customHeight="1">
      <c r="B538" s="26"/>
      <c r="C538" s="26"/>
      <c r="D538" s="26"/>
      <c r="G538" s="17"/>
    </row>
    <row r="539" spans="2:7" ht="12.75" customHeight="1">
      <c r="B539" s="26"/>
      <c r="C539" s="26"/>
      <c r="D539" s="26"/>
      <c r="G539" s="17"/>
    </row>
    <row r="540" spans="2:7" ht="12.75" customHeight="1">
      <c r="B540" s="26"/>
      <c r="C540" s="26"/>
      <c r="D540" s="26"/>
      <c r="G540" s="17"/>
    </row>
    <row r="541" spans="2:7" ht="12.75" customHeight="1">
      <c r="B541" s="26"/>
      <c r="C541" s="26"/>
      <c r="D541" s="26"/>
      <c r="G541" s="17"/>
    </row>
    <row r="542" spans="2:7" ht="12.75" customHeight="1">
      <c r="B542" s="26"/>
      <c r="C542" s="26"/>
      <c r="D542" s="26"/>
      <c r="G542" s="17"/>
    </row>
    <row r="543" spans="2:7" ht="12.75" customHeight="1">
      <c r="B543" s="26"/>
      <c r="C543" s="26"/>
      <c r="D543" s="26"/>
      <c r="G543" s="17"/>
    </row>
    <row r="544" spans="2:7" ht="12.75" customHeight="1">
      <c r="B544" s="26"/>
      <c r="C544" s="26"/>
      <c r="D544" s="26"/>
      <c r="G544" s="17"/>
    </row>
    <row r="545" spans="2:7" ht="12.75" customHeight="1">
      <c r="B545" s="26"/>
      <c r="C545" s="26"/>
      <c r="D545" s="26"/>
      <c r="G545" s="17"/>
    </row>
    <row r="546" spans="2:7" ht="12.75" customHeight="1">
      <c r="B546" s="26"/>
      <c r="C546" s="26"/>
      <c r="D546" s="26"/>
      <c r="G546" s="17"/>
    </row>
    <row r="547" spans="2:7" ht="12.75" customHeight="1">
      <c r="B547" s="26"/>
      <c r="C547" s="26"/>
      <c r="D547" s="26"/>
      <c r="G547" s="17"/>
    </row>
    <row r="548" spans="2:7" ht="12.75" customHeight="1">
      <c r="B548" s="26"/>
      <c r="C548" s="26"/>
      <c r="D548" s="26"/>
      <c r="G548" s="17"/>
    </row>
    <row r="549" spans="2:7" ht="12.75" customHeight="1">
      <c r="B549" s="26"/>
      <c r="C549" s="26"/>
      <c r="D549" s="26"/>
      <c r="G549" s="17"/>
    </row>
    <row r="550" spans="2:7" ht="12.75" customHeight="1">
      <c r="B550" s="26"/>
      <c r="C550" s="26"/>
      <c r="D550" s="26"/>
      <c r="G550" s="17"/>
    </row>
    <row r="551" spans="2:7" ht="12.75" customHeight="1">
      <c r="B551" s="26"/>
      <c r="C551" s="26"/>
      <c r="D551" s="26"/>
      <c r="G551" s="17"/>
    </row>
    <row r="552" spans="2:7" ht="12.75" customHeight="1">
      <c r="B552" s="26"/>
      <c r="C552" s="26"/>
      <c r="D552" s="26"/>
      <c r="G552" s="17"/>
    </row>
    <row r="553" spans="2:7" ht="12.75" customHeight="1">
      <c r="B553" s="26"/>
      <c r="C553" s="26"/>
      <c r="D553" s="26"/>
      <c r="G553" s="17"/>
    </row>
    <row r="554" spans="2:7" ht="12.75" customHeight="1">
      <c r="B554" s="26"/>
      <c r="C554" s="26"/>
      <c r="D554" s="26"/>
      <c r="G554" s="17"/>
    </row>
    <row r="555" spans="2:7" ht="12.75" customHeight="1">
      <c r="B555" s="26"/>
      <c r="C555" s="26"/>
      <c r="D555" s="26"/>
      <c r="G555" s="17"/>
    </row>
    <row r="556" spans="2:7" ht="12.75" customHeight="1">
      <c r="B556" s="26"/>
      <c r="C556" s="26"/>
      <c r="D556" s="26"/>
      <c r="G556" s="17"/>
    </row>
    <row r="557" spans="2:7" ht="12.75" customHeight="1">
      <c r="B557" s="26"/>
      <c r="C557" s="26"/>
      <c r="D557" s="26"/>
      <c r="G557" s="17"/>
    </row>
    <row r="558" spans="2:7" ht="12.75" customHeight="1">
      <c r="B558" s="26"/>
      <c r="C558" s="26"/>
      <c r="D558" s="26"/>
      <c r="G558" s="17"/>
    </row>
    <row r="559" spans="2:7" ht="12.75" customHeight="1">
      <c r="B559" s="26"/>
      <c r="C559" s="26"/>
      <c r="D559" s="26"/>
      <c r="G559" s="17"/>
    </row>
    <row r="560" spans="2:7" ht="12.75" customHeight="1">
      <c r="B560" s="26"/>
      <c r="C560" s="26"/>
      <c r="D560" s="26"/>
      <c r="G560" s="17"/>
    </row>
    <row r="561" spans="2:7" ht="12.75" customHeight="1">
      <c r="B561" s="26"/>
      <c r="C561" s="26"/>
      <c r="D561" s="26"/>
      <c r="G561" s="17"/>
    </row>
    <row r="562" spans="2:7" ht="12.75" customHeight="1">
      <c r="B562" s="26"/>
      <c r="C562" s="26"/>
      <c r="D562" s="26"/>
      <c r="G562" s="17"/>
    </row>
    <row r="563" spans="2:7" ht="12.75" customHeight="1">
      <c r="B563" s="26"/>
      <c r="C563" s="26"/>
      <c r="D563" s="26"/>
      <c r="G563" s="17"/>
    </row>
    <row r="564" spans="2:7" ht="12.75" customHeight="1">
      <c r="B564" s="26"/>
      <c r="C564" s="26"/>
      <c r="D564" s="26"/>
      <c r="G564" s="17"/>
    </row>
    <row r="565" spans="2:7" ht="12.75" customHeight="1">
      <c r="B565" s="26"/>
      <c r="C565" s="26"/>
      <c r="D565" s="26"/>
      <c r="G565" s="17"/>
    </row>
    <row r="566" spans="2:7" ht="12.75" customHeight="1">
      <c r="B566" s="26"/>
      <c r="C566" s="26"/>
      <c r="D566" s="26"/>
      <c r="G566" s="17"/>
    </row>
    <row r="567" spans="2:7" ht="12.75" customHeight="1">
      <c r="B567" s="26"/>
      <c r="C567" s="26"/>
      <c r="D567" s="26"/>
      <c r="G567" s="17"/>
    </row>
    <row r="568" spans="2:7" ht="12.75" customHeight="1">
      <c r="B568" s="26"/>
      <c r="C568" s="26"/>
      <c r="D568" s="26"/>
      <c r="G568" s="17"/>
    </row>
    <row r="569" spans="2:7" ht="12.75" customHeight="1">
      <c r="B569" s="26"/>
      <c r="C569" s="26"/>
      <c r="D569" s="26"/>
      <c r="G569" s="17"/>
    </row>
    <row r="570" spans="2:7" ht="12.75" customHeight="1">
      <c r="B570" s="26"/>
      <c r="C570" s="26"/>
      <c r="D570" s="26"/>
      <c r="G570" s="17"/>
    </row>
    <row r="571" spans="2:7" ht="12.75" customHeight="1">
      <c r="B571" s="26"/>
      <c r="C571" s="26"/>
      <c r="D571" s="26"/>
      <c r="G571" s="17"/>
    </row>
    <row r="572" spans="2:7" ht="12.75" customHeight="1">
      <c r="B572" s="26"/>
      <c r="C572" s="26"/>
      <c r="D572" s="26"/>
      <c r="G572" s="17"/>
    </row>
    <row r="573" spans="2:7" ht="12.75" customHeight="1">
      <c r="B573" s="26"/>
      <c r="C573" s="26"/>
      <c r="D573" s="26"/>
      <c r="G573" s="17"/>
    </row>
    <row r="574" spans="2:7" ht="12.75" customHeight="1">
      <c r="B574" s="26"/>
      <c r="C574" s="26"/>
      <c r="D574" s="26"/>
      <c r="G574" s="17"/>
    </row>
    <row r="575" spans="2:7" ht="12.75" customHeight="1">
      <c r="B575" s="26"/>
      <c r="C575" s="26"/>
      <c r="D575" s="26"/>
      <c r="G575" s="17"/>
    </row>
    <row r="576" spans="2:7" ht="12.75" customHeight="1">
      <c r="B576" s="26"/>
      <c r="C576" s="26"/>
      <c r="D576" s="26"/>
      <c r="G576" s="17"/>
    </row>
    <row r="577" spans="2:7" ht="12.75" customHeight="1">
      <c r="B577" s="26"/>
      <c r="C577" s="26"/>
      <c r="D577" s="26"/>
      <c r="G577" s="17"/>
    </row>
    <row r="578" spans="2:7" ht="12.75" customHeight="1">
      <c r="B578" s="26"/>
      <c r="C578" s="26"/>
      <c r="D578" s="26"/>
      <c r="G578" s="17"/>
    </row>
    <row r="579" spans="2:7" ht="12.75" customHeight="1">
      <c r="B579" s="26"/>
      <c r="C579" s="26"/>
      <c r="D579" s="26"/>
      <c r="G579" s="17"/>
    </row>
    <row r="580" spans="2:7" ht="12.75" customHeight="1">
      <c r="B580" s="26"/>
      <c r="C580" s="26"/>
      <c r="D580" s="26"/>
      <c r="G580" s="17"/>
    </row>
    <row r="581" spans="2:7" ht="12.75" customHeight="1">
      <c r="B581" s="26"/>
      <c r="C581" s="26"/>
      <c r="D581" s="26"/>
      <c r="G581" s="17"/>
    </row>
    <row r="582" spans="2:7" ht="12.75" customHeight="1">
      <c r="B582" s="26"/>
      <c r="C582" s="26"/>
      <c r="D582" s="26"/>
      <c r="G582" s="17"/>
    </row>
    <row r="583" spans="2:7" ht="12.75" customHeight="1">
      <c r="B583" s="26"/>
      <c r="C583" s="26"/>
      <c r="D583" s="26"/>
      <c r="G583" s="17"/>
    </row>
    <row r="584" spans="2:7" ht="12.75" customHeight="1">
      <c r="B584" s="26"/>
      <c r="C584" s="26"/>
      <c r="D584" s="26"/>
      <c r="G584" s="17"/>
    </row>
    <row r="585" spans="2:7" ht="12.75" customHeight="1">
      <c r="B585" s="26"/>
      <c r="C585" s="26"/>
      <c r="D585" s="26"/>
      <c r="G585" s="17"/>
    </row>
    <row r="586" spans="2:7" ht="12.75" customHeight="1">
      <c r="B586" s="26"/>
      <c r="C586" s="26"/>
      <c r="D586" s="26"/>
      <c r="G586" s="17"/>
    </row>
    <row r="587" spans="2:7" ht="12.75" customHeight="1">
      <c r="B587" s="26"/>
      <c r="C587" s="26"/>
      <c r="D587" s="26"/>
      <c r="G587" s="17"/>
    </row>
    <row r="588" spans="2:7" ht="12.75" customHeight="1">
      <c r="B588" s="26"/>
      <c r="C588" s="26"/>
      <c r="D588" s="26"/>
      <c r="G588" s="17"/>
    </row>
    <row r="589" spans="2:7" ht="12.75" customHeight="1">
      <c r="B589" s="26"/>
      <c r="C589" s="26"/>
      <c r="D589" s="26"/>
      <c r="G589" s="17"/>
    </row>
    <row r="590" spans="2:7" ht="12.75" customHeight="1">
      <c r="B590" s="26"/>
      <c r="C590" s="26"/>
      <c r="D590" s="26"/>
      <c r="G590" s="17"/>
    </row>
    <row r="591" spans="2:7" ht="12.75" customHeight="1">
      <c r="B591" s="26"/>
      <c r="C591" s="26"/>
      <c r="D591" s="26"/>
      <c r="G591" s="17"/>
    </row>
    <row r="592" spans="2:7" ht="12.75" customHeight="1">
      <c r="B592" s="26"/>
      <c r="C592" s="26"/>
      <c r="D592" s="26"/>
      <c r="G592" s="17"/>
    </row>
    <row r="593" spans="2:7" ht="12.75" customHeight="1">
      <c r="B593" s="26"/>
      <c r="C593" s="26"/>
      <c r="D593" s="26"/>
      <c r="G593" s="17"/>
    </row>
    <row r="594" spans="2:7" ht="12.75" customHeight="1">
      <c r="B594" s="26"/>
      <c r="C594" s="26"/>
      <c r="D594" s="26"/>
      <c r="G594" s="17"/>
    </row>
    <row r="595" spans="2:7" ht="12.75" customHeight="1">
      <c r="B595" s="26"/>
      <c r="C595" s="26"/>
      <c r="D595" s="26"/>
      <c r="G595" s="17"/>
    </row>
    <row r="596" spans="2:7" ht="12.75" customHeight="1">
      <c r="B596" s="26"/>
      <c r="C596" s="26"/>
      <c r="D596" s="26"/>
      <c r="G596" s="17"/>
    </row>
    <row r="597" spans="2:7" ht="12.75" customHeight="1">
      <c r="B597" s="26"/>
      <c r="C597" s="26"/>
      <c r="D597" s="26"/>
      <c r="G597" s="17"/>
    </row>
    <row r="598" spans="2:7" ht="12.75" customHeight="1">
      <c r="B598" s="26"/>
      <c r="C598" s="26"/>
      <c r="D598" s="26"/>
      <c r="G598" s="17"/>
    </row>
    <row r="599" spans="2:7" ht="12.75" customHeight="1">
      <c r="B599" s="26"/>
      <c r="C599" s="26"/>
      <c r="D599" s="26"/>
      <c r="G599" s="17"/>
    </row>
    <row r="600" spans="2:7" ht="12.75" customHeight="1">
      <c r="B600" s="26"/>
      <c r="C600" s="26"/>
      <c r="D600" s="26"/>
      <c r="G600" s="17"/>
    </row>
    <row r="601" spans="2:7" ht="12.75" customHeight="1">
      <c r="B601" s="26"/>
      <c r="C601" s="26"/>
      <c r="D601" s="26"/>
      <c r="G601" s="17"/>
    </row>
    <row r="602" spans="2:7" ht="12.75" customHeight="1">
      <c r="B602" s="26"/>
      <c r="C602" s="26"/>
      <c r="D602" s="26"/>
      <c r="G602" s="17"/>
    </row>
    <row r="603" spans="2:7" ht="12.75" customHeight="1">
      <c r="B603" s="26"/>
      <c r="C603" s="26"/>
      <c r="D603" s="26"/>
      <c r="G603" s="17"/>
    </row>
    <row r="604" spans="2:7" ht="12.75" customHeight="1">
      <c r="B604" s="26"/>
      <c r="C604" s="26"/>
      <c r="D604" s="26"/>
      <c r="G604" s="17"/>
    </row>
    <row r="605" spans="2:7" ht="12.75" customHeight="1">
      <c r="B605" s="26"/>
      <c r="C605" s="26"/>
      <c r="D605" s="26"/>
      <c r="G605" s="17"/>
    </row>
    <row r="606" spans="2:7" ht="12.75" customHeight="1">
      <c r="B606" s="26"/>
      <c r="C606" s="26"/>
      <c r="D606" s="26"/>
      <c r="G606" s="17"/>
    </row>
    <row r="607" spans="2:7" ht="12.75" customHeight="1">
      <c r="B607" s="26"/>
      <c r="C607" s="26"/>
      <c r="D607" s="26"/>
      <c r="G607" s="17"/>
    </row>
    <row r="608" spans="2:7" ht="12.75" customHeight="1">
      <c r="B608" s="26"/>
      <c r="C608" s="26"/>
      <c r="D608" s="26"/>
      <c r="G608" s="17"/>
    </row>
    <row r="609" spans="2:7" ht="12.75" customHeight="1">
      <c r="B609" s="26"/>
      <c r="C609" s="26"/>
      <c r="D609" s="26"/>
      <c r="G609" s="17"/>
    </row>
    <row r="610" spans="2:7" ht="12.75" customHeight="1">
      <c r="B610" s="26"/>
      <c r="C610" s="26"/>
      <c r="D610" s="26"/>
      <c r="G610" s="17"/>
    </row>
    <row r="611" spans="2:7" ht="12.75" customHeight="1">
      <c r="B611" s="26"/>
      <c r="C611" s="26"/>
      <c r="D611" s="26"/>
      <c r="G611" s="17"/>
    </row>
    <row r="612" spans="2:7" ht="12.75" customHeight="1">
      <c r="B612" s="26"/>
      <c r="C612" s="26"/>
      <c r="D612" s="26"/>
      <c r="G612" s="17"/>
    </row>
    <row r="613" spans="2:7" ht="12.75" customHeight="1">
      <c r="B613" s="26"/>
      <c r="C613" s="26"/>
      <c r="D613" s="26"/>
      <c r="G613" s="17"/>
    </row>
    <row r="614" spans="2:7" ht="12.75" customHeight="1">
      <c r="B614" s="26"/>
      <c r="C614" s="26"/>
      <c r="D614" s="26"/>
      <c r="G614" s="17"/>
    </row>
    <row r="615" spans="2:7" ht="12.75" customHeight="1">
      <c r="B615" s="26"/>
      <c r="C615" s="26"/>
      <c r="D615" s="26"/>
      <c r="G615" s="17"/>
    </row>
    <row r="616" spans="2:7" ht="12.75" customHeight="1">
      <c r="B616" s="26"/>
      <c r="C616" s="26"/>
      <c r="D616" s="26"/>
      <c r="G616" s="17"/>
    </row>
    <row r="617" spans="2:7" ht="12.75" customHeight="1">
      <c r="B617" s="26"/>
      <c r="C617" s="26"/>
      <c r="D617" s="26"/>
      <c r="G617" s="17"/>
    </row>
    <row r="618" spans="2:7" ht="12.75" customHeight="1">
      <c r="B618" s="26"/>
      <c r="C618" s="26"/>
      <c r="D618" s="26"/>
      <c r="G618" s="17"/>
    </row>
    <row r="619" spans="2:7" ht="12.75" customHeight="1">
      <c r="B619" s="26"/>
      <c r="C619" s="26"/>
      <c r="D619" s="26"/>
      <c r="G619" s="17"/>
    </row>
    <row r="620" spans="2:7" ht="12.75" customHeight="1">
      <c r="B620" s="26"/>
      <c r="C620" s="26"/>
      <c r="D620" s="26"/>
      <c r="G620" s="17"/>
    </row>
    <row r="621" spans="2:7" ht="12.75" customHeight="1">
      <c r="B621" s="26"/>
      <c r="C621" s="26"/>
      <c r="D621" s="26"/>
      <c r="G621" s="17"/>
    </row>
    <row r="622" spans="2:7" ht="12.75" customHeight="1">
      <c r="B622" s="26"/>
      <c r="C622" s="26"/>
      <c r="D622" s="26"/>
      <c r="G622" s="17"/>
    </row>
    <row r="623" spans="2:7" ht="12.75" customHeight="1">
      <c r="B623" s="26"/>
      <c r="C623" s="26"/>
      <c r="D623" s="26"/>
      <c r="G623" s="17"/>
    </row>
    <row r="624" spans="2:7" ht="12.75" customHeight="1">
      <c r="B624" s="26"/>
      <c r="C624" s="26"/>
      <c r="D624" s="26"/>
      <c r="G624" s="17"/>
    </row>
    <row r="625" spans="2:7" ht="12.75" customHeight="1">
      <c r="B625" s="26"/>
      <c r="C625" s="26"/>
      <c r="D625" s="26"/>
      <c r="G625" s="17"/>
    </row>
    <row r="626" spans="2:7" ht="12.75" customHeight="1">
      <c r="B626" s="26"/>
      <c r="C626" s="26"/>
      <c r="D626" s="26"/>
      <c r="G626" s="17"/>
    </row>
    <row r="627" spans="2:7" ht="12.75" customHeight="1">
      <c r="B627" s="26"/>
      <c r="C627" s="26"/>
      <c r="D627" s="26"/>
      <c r="G627" s="17"/>
    </row>
    <row r="628" spans="2:7" ht="12.75" customHeight="1">
      <c r="B628" s="26"/>
      <c r="C628" s="26"/>
      <c r="D628" s="26"/>
      <c r="G628" s="17"/>
    </row>
    <row r="629" spans="2:7" ht="12.75" customHeight="1">
      <c r="B629" s="26"/>
      <c r="C629" s="26"/>
      <c r="D629" s="26"/>
      <c r="G629" s="17"/>
    </row>
    <row r="630" spans="2:7" ht="12.75" customHeight="1">
      <c r="B630" s="26"/>
      <c r="C630" s="26"/>
      <c r="D630" s="26"/>
      <c r="G630" s="17"/>
    </row>
    <row r="631" spans="2:7" ht="12.75" customHeight="1">
      <c r="B631" s="26"/>
      <c r="C631" s="26"/>
      <c r="D631" s="26"/>
      <c r="G631" s="17"/>
    </row>
    <row r="632" spans="2:7" ht="12.75" customHeight="1">
      <c r="B632" s="26"/>
      <c r="C632" s="26"/>
      <c r="D632" s="26"/>
      <c r="G632" s="17"/>
    </row>
    <row r="633" spans="2:7" ht="12.75" customHeight="1">
      <c r="B633" s="26"/>
      <c r="C633" s="26"/>
      <c r="D633" s="26"/>
      <c r="G633" s="17"/>
    </row>
    <row r="634" spans="2:7" ht="12.75" customHeight="1">
      <c r="B634" s="26"/>
      <c r="C634" s="26"/>
      <c r="D634" s="26"/>
      <c r="G634" s="17"/>
    </row>
    <row r="635" spans="2:7" ht="12.75" customHeight="1">
      <c r="B635" s="26"/>
      <c r="C635" s="26"/>
      <c r="D635" s="26"/>
      <c r="G635" s="17"/>
    </row>
    <row r="636" spans="2:7" ht="12.75" customHeight="1">
      <c r="B636" s="26"/>
      <c r="C636" s="26"/>
      <c r="D636" s="26"/>
      <c r="G636" s="17"/>
    </row>
    <row r="637" spans="2:7" ht="12.75" customHeight="1">
      <c r="B637" s="26"/>
      <c r="C637" s="26"/>
      <c r="D637" s="26"/>
      <c r="G637" s="17"/>
    </row>
    <row r="638" spans="2:7" ht="12.75" customHeight="1">
      <c r="B638" s="26"/>
      <c r="C638" s="26"/>
      <c r="D638" s="26"/>
      <c r="G638" s="17"/>
    </row>
    <row r="639" spans="2:7" ht="12.75" customHeight="1">
      <c r="B639" s="26"/>
      <c r="C639" s="26"/>
      <c r="D639" s="26"/>
      <c r="G639" s="17"/>
    </row>
    <row r="640" spans="2:7" ht="12.75" customHeight="1">
      <c r="B640" s="26"/>
      <c r="C640" s="26"/>
      <c r="D640" s="26"/>
      <c r="G640" s="17"/>
    </row>
    <row r="641" spans="2:7" ht="12.75" customHeight="1">
      <c r="B641" s="26"/>
      <c r="C641" s="26"/>
      <c r="D641" s="26"/>
      <c r="G641" s="17"/>
    </row>
    <row r="642" spans="2:7" ht="12.75" customHeight="1">
      <c r="B642" s="26"/>
      <c r="C642" s="26"/>
      <c r="D642" s="26"/>
      <c r="G642" s="17"/>
    </row>
    <row r="643" spans="2:7" ht="12.75" customHeight="1">
      <c r="B643" s="26"/>
      <c r="C643" s="26"/>
      <c r="D643" s="26"/>
      <c r="G643" s="17"/>
    </row>
    <row r="644" spans="2:7" ht="12.75" customHeight="1">
      <c r="B644" s="26"/>
      <c r="C644" s="26"/>
      <c r="D644" s="26"/>
      <c r="G644" s="17"/>
    </row>
    <row r="645" spans="2:7" ht="12.75" customHeight="1">
      <c r="B645" s="26"/>
      <c r="C645" s="26"/>
      <c r="D645" s="26"/>
      <c r="G645" s="17"/>
    </row>
    <row r="646" spans="2:7" ht="12.75" customHeight="1">
      <c r="B646" s="26"/>
      <c r="C646" s="26"/>
      <c r="D646" s="26"/>
      <c r="G646" s="17"/>
    </row>
    <row r="647" spans="2:7" ht="12.75" customHeight="1">
      <c r="B647" s="26"/>
      <c r="C647" s="26"/>
      <c r="D647" s="26"/>
      <c r="G647" s="17"/>
    </row>
    <row r="648" spans="2:7" ht="12.75" customHeight="1">
      <c r="B648" s="26"/>
      <c r="C648" s="26"/>
      <c r="D648" s="26"/>
      <c r="G648" s="17"/>
    </row>
    <row r="649" spans="2:7" ht="12.75" customHeight="1">
      <c r="B649" s="26"/>
      <c r="C649" s="26"/>
      <c r="D649" s="26"/>
      <c r="G649" s="17"/>
    </row>
    <row r="650" spans="2:7" ht="12.75" customHeight="1">
      <c r="B650" s="26"/>
      <c r="C650" s="26"/>
      <c r="D650" s="26"/>
      <c r="G650" s="17"/>
    </row>
    <row r="651" spans="2:7" ht="12.75" customHeight="1">
      <c r="B651" s="26"/>
      <c r="C651" s="26"/>
      <c r="D651" s="26"/>
      <c r="G651" s="17"/>
    </row>
    <row r="652" spans="2:7" ht="12.75" customHeight="1">
      <c r="B652" s="26"/>
      <c r="C652" s="26"/>
      <c r="D652" s="26"/>
      <c r="G652" s="17"/>
    </row>
    <row r="653" spans="2:7" ht="12.75" customHeight="1">
      <c r="B653" s="26"/>
      <c r="C653" s="26"/>
      <c r="D653" s="26"/>
      <c r="G653" s="17"/>
    </row>
    <row r="654" spans="2:7" ht="12.75" customHeight="1">
      <c r="B654" s="26"/>
      <c r="C654" s="26"/>
      <c r="D654" s="26"/>
      <c r="G654" s="17"/>
    </row>
    <row r="655" spans="2:7" ht="12.75" customHeight="1">
      <c r="B655" s="26"/>
      <c r="C655" s="26"/>
      <c r="D655" s="26"/>
      <c r="G655" s="17"/>
    </row>
    <row r="656" spans="2:7" ht="12.75" customHeight="1">
      <c r="B656" s="26"/>
      <c r="C656" s="26"/>
      <c r="D656" s="26"/>
      <c r="G656" s="17"/>
    </row>
    <row r="657" spans="2:7" ht="12.75" customHeight="1">
      <c r="B657" s="26"/>
      <c r="C657" s="26"/>
      <c r="D657" s="26"/>
      <c r="G657" s="17"/>
    </row>
    <row r="658" spans="2:7" ht="12.75" customHeight="1">
      <c r="B658" s="26"/>
      <c r="C658" s="26"/>
      <c r="D658" s="26"/>
      <c r="G658" s="17"/>
    </row>
    <row r="659" spans="2:7" ht="12.75" customHeight="1">
      <c r="B659" s="26"/>
      <c r="C659" s="26"/>
      <c r="D659" s="26"/>
      <c r="G659" s="17"/>
    </row>
    <row r="660" spans="2:7" ht="12.75" customHeight="1">
      <c r="B660" s="26"/>
      <c r="C660" s="26"/>
      <c r="D660" s="26"/>
      <c r="G660" s="17"/>
    </row>
    <row r="661" spans="2:7" ht="12.75" customHeight="1">
      <c r="B661" s="26"/>
      <c r="C661" s="26"/>
      <c r="D661" s="26"/>
      <c r="G661" s="17"/>
    </row>
    <row r="662" spans="2:7" ht="12.75" customHeight="1">
      <c r="B662" s="26"/>
      <c r="C662" s="26"/>
      <c r="D662" s="26"/>
      <c r="G662" s="17"/>
    </row>
    <row r="663" spans="2:7" ht="12.75" customHeight="1">
      <c r="B663" s="26"/>
      <c r="C663" s="26"/>
      <c r="D663" s="26"/>
      <c r="G663" s="17"/>
    </row>
    <row r="664" spans="2:7" ht="12.75" customHeight="1">
      <c r="B664" s="26"/>
      <c r="C664" s="26"/>
      <c r="D664" s="26"/>
      <c r="G664" s="17"/>
    </row>
    <row r="665" spans="2:7" ht="12.75" customHeight="1">
      <c r="B665" s="26"/>
      <c r="C665" s="26"/>
      <c r="D665" s="26"/>
      <c r="G665" s="17"/>
    </row>
    <row r="666" spans="2:7" ht="12.75" customHeight="1">
      <c r="B666" s="26"/>
      <c r="C666" s="26"/>
      <c r="D666" s="26"/>
      <c r="G666" s="17"/>
    </row>
    <row r="667" spans="2:7" ht="12.75" customHeight="1">
      <c r="B667" s="26"/>
      <c r="C667" s="26"/>
      <c r="D667" s="26"/>
      <c r="G667" s="17"/>
    </row>
    <row r="668" spans="2:7" ht="12.75" customHeight="1">
      <c r="B668" s="26"/>
      <c r="C668" s="26"/>
      <c r="D668" s="26"/>
      <c r="G668" s="17"/>
    </row>
    <row r="669" spans="2:7" ht="12.75" customHeight="1">
      <c r="B669" s="26"/>
      <c r="C669" s="26"/>
      <c r="D669" s="26"/>
      <c r="G669" s="17"/>
    </row>
    <row r="670" spans="2:7" ht="12.75" customHeight="1">
      <c r="B670" s="26"/>
      <c r="C670" s="26"/>
      <c r="D670" s="26"/>
      <c r="G670" s="17"/>
    </row>
    <row r="671" spans="2:7" ht="12.75" customHeight="1">
      <c r="B671" s="26"/>
      <c r="C671" s="26"/>
      <c r="D671" s="26"/>
      <c r="G671" s="17"/>
    </row>
    <row r="672" spans="2:7" ht="12.75" customHeight="1">
      <c r="B672" s="26"/>
      <c r="C672" s="26"/>
      <c r="D672" s="26"/>
      <c r="G672" s="17"/>
    </row>
    <row r="673" spans="2:7" ht="12.75" customHeight="1">
      <c r="B673" s="26"/>
      <c r="C673" s="26"/>
      <c r="D673" s="26"/>
      <c r="G673" s="17"/>
    </row>
    <row r="674" spans="2:7" ht="12.75" customHeight="1">
      <c r="B674" s="26"/>
      <c r="C674" s="26"/>
      <c r="D674" s="26"/>
      <c r="G674" s="17"/>
    </row>
    <row r="675" spans="2:7" ht="12.75" customHeight="1">
      <c r="B675" s="26"/>
      <c r="C675" s="26"/>
      <c r="D675" s="26"/>
      <c r="G675" s="17"/>
    </row>
    <row r="676" spans="2:7" ht="12.75" customHeight="1">
      <c r="B676" s="26"/>
      <c r="C676" s="26"/>
      <c r="D676" s="26"/>
      <c r="G676" s="17"/>
    </row>
    <row r="677" spans="2:7" ht="12.75" customHeight="1">
      <c r="B677" s="26"/>
      <c r="C677" s="26"/>
      <c r="D677" s="26"/>
      <c r="G677" s="17"/>
    </row>
    <row r="678" spans="2:7" ht="12.75" customHeight="1">
      <c r="B678" s="26"/>
      <c r="C678" s="26"/>
      <c r="D678" s="26"/>
      <c r="G678" s="17"/>
    </row>
    <row r="679" spans="2:7" ht="12.75" customHeight="1">
      <c r="B679" s="26"/>
      <c r="C679" s="26"/>
      <c r="D679" s="26"/>
      <c r="G679" s="17"/>
    </row>
    <row r="680" spans="2:7" ht="12.75" customHeight="1">
      <c r="B680" s="26"/>
      <c r="C680" s="26"/>
      <c r="D680" s="26"/>
      <c r="G680" s="17"/>
    </row>
    <row r="681" spans="2:7" ht="12.75" customHeight="1">
      <c r="B681" s="26"/>
      <c r="C681" s="26"/>
      <c r="D681" s="26"/>
      <c r="G681" s="17"/>
    </row>
    <row r="682" spans="2:7" ht="12.75" customHeight="1">
      <c r="B682" s="26"/>
      <c r="C682" s="26"/>
      <c r="D682" s="26"/>
      <c r="G682" s="17"/>
    </row>
    <row r="683" spans="2:7" ht="12.75" customHeight="1">
      <c r="B683" s="26"/>
      <c r="C683" s="26"/>
      <c r="D683" s="26"/>
      <c r="G683" s="17"/>
    </row>
    <row r="684" spans="2:7" ht="12.75" customHeight="1">
      <c r="B684" s="26"/>
      <c r="C684" s="26"/>
      <c r="D684" s="26"/>
      <c r="G684" s="17"/>
    </row>
    <row r="685" spans="2:7" ht="12.75" customHeight="1">
      <c r="B685" s="26"/>
      <c r="C685" s="26"/>
      <c r="D685" s="26"/>
      <c r="G685" s="17"/>
    </row>
    <row r="686" spans="2:7" ht="12.75" customHeight="1">
      <c r="B686" s="26"/>
      <c r="C686" s="26"/>
      <c r="D686" s="26"/>
      <c r="G686" s="17"/>
    </row>
    <row r="687" spans="2:7" ht="12.75" customHeight="1">
      <c r="B687" s="26"/>
      <c r="C687" s="26"/>
      <c r="D687" s="26"/>
      <c r="G687" s="17"/>
    </row>
    <row r="688" spans="2:7" ht="12.75" customHeight="1">
      <c r="B688" s="26"/>
      <c r="C688" s="26"/>
      <c r="D688" s="26"/>
      <c r="G688" s="17"/>
    </row>
    <row r="689" spans="2:7" ht="12.75" customHeight="1">
      <c r="B689" s="26"/>
      <c r="C689" s="26"/>
      <c r="D689" s="26"/>
      <c r="G689" s="17"/>
    </row>
    <row r="690" spans="2:7" ht="12.75" customHeight="1">
      <c r="B690" s="26"/>
      <c r="C690" s="26"/>
      <c r="D690" s="26"/>
      <c r="G690" s="17"/>
    </row>
    <row r="691" spans="2:7" ht="12.75" customHeight="1">
      <c r="B691" s="26"/>
      <c r="C691" s="26"/>
      <c r="D691" s="26"/>
      <c r="G691" s="17"/>
    </row>
    <row r="692" spans="2:7" ht="12.75" customHeight="1">
      <c r="B692" s="26"/>
      <c r="C692" s="26"/>
      <c r="D692" s="26"/>
      <c r="G692" s="17"/>
    </row>
    <row r="693" spans="2:7" ht="12.75" customHeight="1">
      <c r="B693" s="26"/>
      <c r="C693" s="26"/>
      <c r="D693" s="26"/>
      <c r="G693" s="17"/>
    </row>
    <row r="694" spans="2:7" ht="12.75" customHeight="1">
      <c r="B694" s="26"/>
      <c r="C694" s="26"/>
      <c r="D694" s="26"/>
      <c r="G694" s="17"/>
    </row>
    <row r="695" spans="2:7" ht="12.75" customHeight="1">
      <c r="B695" s="26"/>
      <c r="C695" s="26"/>
      <c r="D695" s="26"/>
      <c r="G695" s="17"/>
    </row>
    <row r="696" spans="2:7" ht="12.75" customHeight="1">
      <c r="B696" s="26"/>
      <c r="C696" s="26"/>
      <c r="D696" s="26"/>
      <c r="G696" s="17"/>
    </row>
    <row r="697" spans="2:7" ht="12.75" customHeight="1">
      <c r="B697" s="26"/>
      <c r="C697" s="26"/>
      <c r="D697" s="26"/>
      <c r="G697" s="17"/>
    </row>
    <row r="698" spans="2:7" ht="12.75" customHeight="1">
      <c r="B698" s="26"/>
      <c r="C698" s="26"/>
      <c r="D698" s="26"/>
      <c r="G698" s="17"/>
    </row>
    <row r="699" spans="2:7" ht="12.75" customHeight="1">
      <c r="B699" s="26"/>
      <c r="C699" s="26"/>
      <c r="D699" s="26"/>
      <c r="G699" s="17"/>
    </row>
    <row r="700" spans="2:7" ht="12.75" customHeight="1">
      <c r="B700" s="26"/>
      <c r="C700" s="26"/>
      <c r="D700" s="26"/>
      <c r="G700" s="17"/>
    </row>
    <row r="701" spans="2:7" ht="12.75" customHeight="1">
      <c r="B701" s="26"/>
      <c r="C701" s="26"/>
      <c r="D701" s="26"/>
      <c r="G701" s="17"/>
    </row>
    <row r="702" spans="2:7" ht="12.75" customHeight="1">
      <c r="B702" s="26"/>
      <c r="C702" s="26"/>
      <c r="D702" s="26"/>
      <c r="G702" s="17"/>
    </row>
    <row r="703" spans="2:7" ht="12.75" customHeight="1">
      <c r="B703" s="26"/>
      <c r="C703" s="26"/>
      <c r="D703" s="26"/>
      <c r="G703" s="17"/>
    </row>
    <row r="704" spans="2:7" ht="12.75" customHeight="1">
      <c r="B704" s="26"/>
      <c r="C704" s="26"/>
      <c r="D704" s="26"/>
      <c r="G704" s="17"/>
    </row>
    <row r="705" spans="2:7" ht="12.75" customHeight="1">
      <c r="B705" s="26"/>
      <c r="C705" s="26"/>
      <c r="D705" s="26"/>
      <c r="G705" s="17"/>
    </row>
    <row r="706" spans="2:7" ht="12.75" customHeight="1">
      <c r="B706" s="26"/>
      <c r="C706" s="26"/>
      <c r="D706" s="26"/>
      <c r="G706" s="17"/>
    </row>
    <row r="707" spans="2:7" ht="12.75" customHeight="1">
      <c r="B707" s="26"/>
      <c r="C707" s="26"/>
      <c r="D707" s="26"/>
      <c r="G707" s="17"/>
    </row>
    <row r="708" spans="2:7" ht="12.75" customHeight="1">
      <c r="B708" s="26"/>
      <c r="C708" s="26"/>
      <c r="D708" s="26"/>
      <c r="G708" s="17"/>
    </row>
    <row r="709" spans="2:7" ht="12.75" customHeight="1">
      <c r="B709" s="26"/>
      <c r="C709" s="26"/>
      <c r="D709" s="26"/>
      <c r="G709" s="17"/>
    </row>
    <row r="710" spans="2:7" ht="12.75" customHeight="1">
      <c r="B710" s="26"/>
      <c r="C710" s="26"/>
      <c r="D710" s="26"/>
      <c r="G710" s="17"/>
    </row>
    <row r="711" spans="2:7" ht="12.75" customHeight="1">
      <c r="B711" s="26"/>
      <c r="C711" s="26"/>
      <c r="D711" s="26"/>
      <c r="G711" s="17"/>
    </row>
    <row r="712" spans="2:7" ht="12.75" customHeight="1">
      <c r="B712" s="26"/>
      <c r="C712" s="26"/>
      <c r="D712" s="26"/>
      <c r="G712" s="17"/>
    </row>
    <row r="713" spans="2:7" ht="12.75" customHeight="1">
      <c r="B713" s="26"/>
      <c r="C713" s="26"/>
      <c r="D713" s="26"/>
      <c r="G713" s="17"/>
    </row>
    <row r="714" spans="2:7" ht="12.75" customHeight="1">
      <c r="B714" s="26"/>
      <c r="C714" s="26"/>
      <c r="D714" s="26"/>
      <c r="G714" s="17"/>
    </row>
    <row r="715" spans="2:7" ht="12.75" customHeight="1">
      <c r="B715" s="26"/>
      <c r="C715" s="26"/>
      <c r="D715" s="26"/>
      <c r="G715" s="17"/>
    </row>
    <row r="716" spans="2:7" ht="12.75" customHeight="1">
      <c r="B716" s="26"/>
      <c r="C716" s="26"/>
      <c r="D716" s="26"/>
      <c r="G716" s="17"/>
    </row>
    <row r="717" spans="2:7" ht="12.75" customHeight="1">
      <c r="B717" s="26"/>
      <c r="C717" s="26"/>
      <c r="D717" s="26"/>
      <c r="G717" s="17"/>
    </row>
    <row r="718" spans="2:7" ht="12.75" customHeight="1">
      <c r="B718" s="26"/>
      <c r="C718" s="26"/>
      <c r="D718" s="26"/>
      <c r="G718" s="17"/>
    </row>
    <row r="719" spans="2:7" ht="12.75" customHeight="1">
      <c r="B719" s="26"/>
      <c r="C719" s="26"/>
      <c r="D719" s="26"/>
      <c r="G719" s="17"/>
    </row>
    <row r="720" spans="2:7" ht="12.75" customHeight="1">
      <c r="B720" s="26"/>
      <c r="C720" s="26"/>
      <c r="D720" s="26"/>
      <c r="G720" s="17"/>
    </row>
    <row r="721" spans="2:7" ht="12.75" customHeight="1">
      <c r="B721" s="26"/>
      <c r="C721" s="26"/>
      <c r="D721" s="26"/>
      <c r="G721" s="17"/>
    </row>
    <row r="722" spans="2:7" ht="12.75" customHeight="1">
      <c r="B722" s="26"/>
      <c r="C722" s="26"/>
      <c r="D722" s="26"/>
      <c r="G722" s="17"/>
    </row>
    <row r="723" spans="2:7" ht="12.75" customHeight="1">
      <c r="B723" s="26"/>
      <c r="C723" s="26"/>
      <c r="D723" s="26"/>
      <c r="G723" s="17"/>
    </row>
    <row r="724" spans="2:7" ht="12.75" customHeight="1">
      <c r="B724" s="26"/>
      <c r="C724" s="26"/>
      <c r="D724" s="26"/>
      <c r="G724" s="17"/>
    </row>
    <row r="725" spans="2:7" ht="12.75" customHeight="1">
      <c r="B725" s="26"/>
      <c r="C725" s="26"/>
      <c r="D725" s="26"/>
      <c r="G725" s="17"/>
    </row>
    <row r="726" spans="2:7" ht="12.75" customHeight="1">
      <c r="B726" s="26"/>
      <c r="C726" s="26"/>
      <c r="D726" s="26"/>
      <c r="G726" s="17"/>
    </row>
    <row r="727" spans="2:7" ht="12.75" customHeight="1">
      <c r="B727" s="26"/>
      <c r="C727" s="26"/>
      <c r="D727" s="26"/>
      <c r="G727" s="17"/>
    </row>
    <row r="728" spans="2:7" ht="12.75" customHeight="1">
      <c r="B728" s="26"/>
      <c r="C728" s="26"/>
      <c r="D728" s="26"/>
      <c r="G728" s="17"/>
    </row>
    <row r="729" spans="2:7" ht="12.75" customHeight="1">
      <c r="B729" s="26"/>
      <c r="C729" s="26"/>
      <c r="D729" s="26"/>
      <c r="G729" s="17"/>
    </row>
    <row r="730" spans="2:7" ht="12.75" customHeight="1">
      <c r="B730" s="26"/>
      <c r="C730" s="26"/>
      <c r="D730" s="26"/>
      <c r="G730" s="17"/>
    </row>
    <row r="731" spans="2:7" ht="12.75" customHeight="1">
      <c r="B731" s="26"/>
      <c r="C731" s="26"/>
      <c r="D731" s="26"/>
      <c r="G731" s="17"/>
    </row>
    <row r="732" spans="2:7" ht="12.75" customHeight="1">
      <c r="B732" s="26"/>
      <c r="C732" s="26"/>
      <c r="D732" s="26"/>
      <c r="G732" s="17"/>
    </row>
    <row r="733" spans="2:7" ht="12.75" customHeight="1">
      <c r="B733" s="26"/>
      <c r="C733" s="26"/>
      <c r="D733" s="26"/>
      <c r="G733" s="17"/>
    </row>
    <row r="734" spans="2:7" ht="12.75" customHeight="1">
      <c r="B734" s="26"/>
      <c r="C734" s="26"/>
      <c r="D734" s="26"/>
      <c r="G734" s="17"/>
    </row>
    <row r="735" spans="2:7" ht="12.75" customHeight="1">
      <c r="B735" s="26"/>
      <c r="C735" s="26"/>
      <c r="D735" s="26"/>
      <c r="G735" s="17"/>
    </row>
    <row r="736" spans="2:7" ht="12.75" customHeight="1">
      <c r="B736" s="26"/>
      <c r="C736" s="26"/>
      <c r="D736" s="26"/>
      <c r="G736" s="17"/>
    </row>
    <row r="737" spans="2:7" ht="12.75" customHeight="1">
      <c r="B737" s="26"/>
      <c r="C737" s="26"/>
      <c r="D737" s="26"/>
      <c r="G737" s="17"/>
    </row>
    <row r="738" spans="2:7" ht="12.75" customHeight="1">
      <c r="B738" s="26"/>
      <c r="C738" s="26"/>
      <c r="D738" s="26"/>
      <c r="G738" s="17"/>
    </row>
    <row r="739" spans="2:7" ht="12.75" customHeight="1">
      <c r="B739" s="26"/>
      <c r="C739" s="26"/>
      <c r="D739" s="26"/>
      <c r="G739" s="17"/>
    </row>
    <row r="740" spans="2:7" ht="12.75" customHeight="1">
      <c r="B740" s="26"/>
      <c r="C740" s="26"/>
      <c r="D740" s="26"/>
      <c r="G740" s="17"/>
    </row>
    <row r="741" spans="2:7" ht="12.75" customHeight="1">
      <c r="B741" s="26"/>
      <c r="C741" s="26"/>
      <c r="D741" s="26"/>
      <c r="G741" s="17"/>
    </row>
    <row r="742" spans="2:7" ht="12.75" customHeight="1">
      <c r="B742" s="26"/>
      <c r="C742" s="26"/>
      <c r="D742" s="26"/>
      <c r="G742" s="17"/>
    </row>
    <row r="743" spans="2:7" ht="12.75" customHeight="1">
      <c r="B743" s="26"/>
      <c r="C743" s="26"/>
      <c r="D743" s="26"/>
      <c r="G743" s="17"/>
    </row>
    <row r="744" spans="2:7" ht="12.75" customHeight="1">
      <c r="B744" s="26"/>
      <c r="C744" s="26"/>
      <c r="D744" s="26"/>
      <c r="G744" s="17"/>
    </row>
    <row r="745" spans="2:7" ht="12.75" customHeight="1">
      <c r="B745" s="26"/>
      <c r="C745" s="26"/>
      <c r="D745" s="26"/>
      <c r="G745" s="17"/>
    </row>
    <row r="746" spans="2:7" ht="12.75" customHeight="1">
      <c r="B746" s="26"/>
      <c r="C746" s="26"/>
      <c r="D746" s="26"/>
      <c r="G746" s="17"/>
    </row>
    <row r="747" spans="2:7" ht="12.75" customHeight="1">
      <c r="B747" s="26"/>
      <c r="C747" s="26"/>
      <c r="D747" s="26"/>
      <c r="G747" s="17"/>
    </row>
    <row r="748" spans="2:7" ht="12.75" customHeight="1">
      <c r="B748" s="26"/>
      <c r="C748" s="26"/>
      <c r="D748" s="26"/>
      <c r="G748" s="17"/>
    </row>
    <row r="749" spans="2:7" ht="12.75" customHeight="1">
      <c r="B749" s="26"/>
      <c r="C749" s="26"/>
      <c r="D749" s="26"/>
      <c r="G749" s="17"/>
    </row>
    <row r="750" spans="2:7" ht="12.75" customHeight="1">
      <c r="B750" s="26"/>
      <c r="C750" s="26"/>
      <c r="D750" s="26"/>
      <c r="G750" s="17"/>
    </row>
    <row r="751" spans="2:7" ht="12.75" customHeight="1">
      <c r="B751" s="26"/>
      <c r="C751" s="26"/>
      <c r="D751" s="26"/>
      <c r="G751" s="17"/>
    </row>
    <row r="752" spans="2:7" ht="12.75" customHeight="1">
      <c r="B752" s="26"/>
      <c r="C752" s="26"/>
      <c r="D752" s="26"/>
      <c r="G752" s="17"/>
    </row>
    <row r="753" spans="2:7" ht="12.75" customHeight="1">
      <c r="B753" s="26"/>
      <c r="C753" s="26"/>
      <c r="D753" s="26"/>
      <c r="G753" s="17"/>
    </row>
    <row r="754" spans="2:7" ht="12.75" customHeight="1">
      <c r="B754" s="26"/>
      <c r="C754" s="26"/>
      <c r="D754" s="26"/>
      <c r="G754" s="17"/>
    </row>
    <row r="755" spans="2:7" ht="12.75" customHeight="1">
      <c r="B755" s="26"/>
      <c r="C755" s="26"/>
      <c r="D755" s="26"/>
      <c r="G755" s="17"/>
    </row>
    <row r="756" spans="2:7" ht="12.75" customHeight="1">
      <c r="B756" s="26"/>
      <c r="C756" s="26"/>
      <c r="D756" s="26"/>
      <c r="G756" s="17"/>
    </row>
    <row r="757" spans="2:7" ht="12.75" customHeight="1">
      <c r="B757" s="26"/>
      <c r="C757" s="26"/>
      <c r="D757" s="26"/>
      <c r="G757" s="17"/>
    </row>
    <row r="758" spans="2:7" ht="12.75" customHeight="1">
      <c r="B758" s="26"/>
      <c r="C758" s="26"/>
      <c r="D758" s="26"/>
      <c r="G758" s="17"/>
    </row>
    <row r="759" spans="2:7" ht="12.75" customHeight="1">
      <c r="B759" s="26"/>
      <c r="C759" s="26"/>
      <c r="D759" s="26"/>
      <c r="G759" s="17"/>
    </row>
    <row r="760" spans="2:7" ht="12.75" customHeight="1">
      <c r="B760" s="26"/>
      <c r="C760" s="26"/>
      <c r="D760" s="26"/>
      <c r="G760" s="17"/>
    </row>
    <row r="761" spans="2:7" ht="12.75" customHeight="1">
      <c r="B761" s="26"/>
      <c r="C761" s="26"/>
      <c r="D761" s="26"/>
      <c r="G761" s="17"/>
    </row>
    <row r="762" spans="2:7" ht="12.75" customHeight="1">
      <c r="B762" s="26"/>
      <c r="C762" s="26"/>
      <c r="D762" s="26"/>
      <c r="G762" s="17"/>
    </row>
    <row r="763" spans="2:7" ht="12.75" customHeight="1">
      <c r="B763" s="26"/>
      <c r="C763" s="26"/>
      <c r="D763" s="26"/>
      <c r="G763" s="17"/>
    </row>
    <row r="764" spans="2:7" ht="12.75" customHeight="1">
      <c r="B764" s="26"/>
      <c r="C764" s="26"/>
      <c r="D764" s="26"/>
      <c r="G764" s="17"/>
    </row>
    <row r="765" spans="2:7" ht="12.75" customHeight="1">
      <c r="B765" s="26"/>
      <c r="C765" s="26"/>
      <c r="D765" s="26"/>
      <c r="G765" s="17"/>
    </row>
    <row r="766" spans="2:7" ht="12.75" customHeight="1">
      <c r="B766" s="26"/>
      <c r="C766" s="26"/>
      <c r="D766" s="26"/>
      <c r="G766" s="17"/>
    </row>
    <row r="767" spans="2:7" ht="12.75" customHeight="1">
      <c r="B767" s="26"/>
      <c r="C767" s="26"/>
      <c r="D767" s="26"/>
      <c r="G767" s="17"/>
    </row>
    <row r="768" spans="2:7" ht="12.75" customHeight="1">
      <c r="B768" s="26"/>
      <c r="C768" s="26"/>
      <c r="D768" s="26"/>
      <c r="G768" s="17"/>
    </row>
    <row r="769" spans="2:7" ht="12.75" customHeight="1">
      <c r="B769" s="26"/>
      <c r="C769" s="26"/>
      <c r="D769" s="26"/>
      <c r="G769" s="17"/>
    </row>
    <row r="770" spans="2:7" ht="12.75" customHeight="1">
      <c r="B770" s="26"/>
      <c r="C770" s="26"/>
      <c r="D770" s="26"/>
      <c r="G770" s="17"/>
    </row>
    <row r="771" spans="2:7" ht="12.75" customHeight="1">
      <c r="B771" s="26"/>
      <c r="C771" s="26"/>
      <c r="D771" s="26"/>
      <c r="G771" s="17"/>
    </row>
    <row r="772" spans="2:7" ht="12.75" customHeight="1">
      <c r="B772" s="26"/>
      <c r="C772" s="26"/>
      <c r="D772" s="26"/>
      <c r="G772" s="17"/>
    </row>
    <row r="773" spans="2:7" ht="12.75" customHeight="1">
      <c r="B773" s="26"/>
      <c r="C773" s="26"/>
      <c r="D773" s="26"/>
      <c r="G773" s="17"/>
    </row>
    <row r="774" spans="2:7" ht="12.75" customHeight="1">
      <c r="B774" s="26"/>
      <c r="C774" s="26"/>
      <c r="D774" s="26"/>
      <c r="G774" s="17"/>
    </row>
    <row r="775" spans="2:7" ht="12.75" customHeight="1">
      <c r="B775" s="26"/>
      <c r="C775" s="26"/>
      <c r="D775" s="26"/>
      <c r="G775" s="17"/>
    </row>
    <row r="776" spans="2:7" ht="12.75" customHeight="1">
      <c r="B776" s="26"/>
      <c r="C776" s="26"/>
      <c r="D776" s="26"/>
      <c r="G776" s="17"/>
    </row>
    <row r="777" spans="2:7" ht="12.75" customHeight="1">
      <c r="B777" s="26"/>
      <c r="C777" s="26"/>
      <c r="D777" s="26"/>
      <c r="G777" s="17"/>
    </row>
    <row r="778" spans="2:7" ht="12.75" customHeight="1">
      <c r="B778" s="26"/>
      <c r="C778" s="26"/>
      <c r="D778" s="26"/>
      <c r="G778" s="17"/>
    </row>
    <row r="779" spans="2:7" ht="12.75" customHeight="1">
      <c r="B779" s="26"/>
      <c r="C779" s="26"/>
      <c r="D779" s="26"/>
      <c r="G779" s="17"/>
    </row>
    <row r="780" spans="2:7" ht="12.75" customHeight="1">
      <c r="B780" s="26"/>
      <c r="C780" s="26"/>
      <c r="D780" s="26"/>
      <c r="G780" s="17"/>
    </row>
    <row r="781" spans="2:7" ht="12.75" customHeight="1">
      <c r="B781" s="26"/>
      <c r="C781" s="26"/>
      <c r="D781" s="26"/>
      <c r="G781" s="17"/>
    </row>
    <row r="782" spans="2:7" ht="12.75" customHeight="1">
      <c r="B782" s="26"/>
      <c r="C782" s="26"/>
      <c r="D782" s="26"/>
      <c r="G782" s="17"/>
    </row>
    <row r="783" spans="2:7" ht="12.75" customHeight="1">
      <c r="B783" s="26"/>
      <c r="C783" s="26"/>
      <c r="D783" s="26"/>
      <c r="G783" s="17"/>
    </row>
    <row r="784" spans="2:7" ht="12.75" customHeight="1">
      <c r="B784" s="26"/>
      <c r="C784" s="26"/>
      <c r="D784" s="26"/>
      <c r="G784" s="17"/>
    </row>
    <row r="785" spans="2:7" ht="12.75" customHeight="1">
      <c r="B785" s="26"/>
      <c r="C785" s="26"/>
      <c r="D785" s="26"/>
      <c r="G785" s="17"/>
    </row>
    <row r="786" spans="2:7" ht="12.75" customHeight="1">
      <c r="B786" s="26"/>
      <c r="C786" s="26"/>
      <c r="D786" s="26"/>
      <c r="G786" s="17"/>
    </row>
    <row r="787" spans="2:7" ht="12.75" customHeight="1">
      <c r="B787" s="26"/>
      <c r="C787" s="26"/>
      <c r="D787" s="26"/>
      <c r="G787" s="17"/>
    </row>
    <row r="788" spans="2:7" ht="12.75" customHeight="1">
      <c r="B788" s="26"/>
      <c r="C788" s="26"/>
      <c r="D788" s="26"/>
      <c r="G788" s="17"/>
    </row>
    <row r="789" spans="2:7" ht="12.75" customHeight="1">
      <c r="B789" s="26"/>
      <c r="C789" s="26"/>
      <c r="D789" s="26"/>
      <c r="G789" s="17"/>
    </row>
    <row r="790" spans="2:7" ht="12.75" customHeight="1">
      <c r="B790" s="26"/>
      <c r="C790" s="26"/>
      <c r="D790" s="26"/>
      <c r="G790" s="17"/>
    </row>
    <row r="791" spans="2:7" ht="12.75" customHeight="1">
      <c r="B791" s="26"/>
      <c r="C791" s="26"/>
      <c r="D791" s="26"/>
      <c r="G791" s="17"/>
    </row>
    <row r="792" spans="2:7" ht="12.75" customHeight="1">
      <c r="B792" s="26"/>
      <c r="C792" s="26"/>
      <c r="D792" s="26"/>
      <c r="G792" s="17"/>
    </row>
    <row r="793" spans="2:7" ht="12.75" customHeight="1">
      <c r="B793" s="26"/>
      <c r="C793" s="26"/>
      <c r="D793" s="26"/>
      <c r="G793" s="17"/>
    </row>
    <row r="794" spans="2:7" ht="12.75" customHeight="1">
      <c r="B794" s="26"/>
      <c r="C794" s="26"/>
      <c r="D794" s="26"/>
      <c r="G794" s="17"/>
    </row>
    <row r="795" spans="2:7" ht="12.75" customHeight="1">
      <c r="B795" s="26"/>
      <c r="C795" s="26"/>
      <c r="D795" s="26"/>
      <c r="G795" s="17"/>
    </row>
    <row r="796" spans="2:7" ht="12.75" customHeight="1">
      <c r="B796" s="26"/>
      <c r="C796" s="26"/>
      <c r="D796" s="26"/>
      <c r="G796" s="17"/>
    </row>
    <row r="797" spans="2:7" ht="12.75" customHeight="1">
      <c r="B797" s="26"/>
      <c r="C797" s="26"/>
      <c r="D797" s="26"/>
      <c r="G797" s="17"/>
    </row>
    <row r="798" spans="2:7" ht="12.75" customHeight="1">
      <c r="B798" s="26"/>
      <c r="C798" s="26"/>
      <c r="D798" s="26"/>
      <c r="G798" s="17"/>
    </row>
    <row r="799" spans="2:7" ht="12.75" customHeight="1">
      <c r="B799" s="26"/>
      <c r="C799" s="26"/>
      <c r="D799" s="26"/>
      <c r="G799" s="17"/>
    </row>
    <row r="800" spans="2:7" ht="12.75" customHeight="1">
      <c r="B800" s="26"/>
      <c r="C800" s="26"/>
      <c r="D800" s="26"/>
      <c r="G800" s="17"/>
    </row>
    <row r="801" spans="2:7" ht="12.75" customHeight="1">
      <c r="B801" s="26"/>
      <c r="C801" s="26"/>
      <c r="D801" s="26"/>
      <c r="G801" s="17"/>
    </row>
    <row r="802" spans="2:7" ht="12.75" customHeight="1">
      <c r="B802" s="26"/>
      <c r="C802" s="26"/>
      <c r="D802" s="26"/>
      <c r="G802" s="17"/>
    </row>
    <row r="803" spans="2:7" ht="12.75" customHeight="1">
      <c r="B803" s="26"/>
      <c r="C803" s="26"/>
      <c r="D803" s="26"/>
      <c r="G803" s="17"/>
    </row>
    <row r="804" spans="2:7" ht="12.75" customHeight="1">
      <c r="B804" s="26"/>
      <c r="C804" s="26"/>
      <c r="D804" s="26"/>
      <c r="G804" s="17"/>
    </row>
    <row r="805" spans="2:7" ht="12.75" customHeight="1">
      <c r="B805" s="26"/>
      <c r="C805" s="26"/>
      <c r="D805" s="26"/>
      <c r="G805" s="17"/>
    </row>
    <row r="806" spans="2:7" ht="12.75" customHeight="1">
      <c r="B806" s="26"/>
      <c r="C806" s="26"/>
      <c r="D806" s="26"/>
      <c r="G806" s="17"/>
    </row>
    <row r="807" spans="2:7" ht="12.75" customHeight="1">
      <c r="B807" s="26"/>
      <c r="C807" s="26"/>
      <c r="D807" s="26"/>
      <c r="G807" s="17"/>
    </row>
    <row r="808" spans="2:7" ht="12.75" customHeight="1">
      <c r="B808" s="26"/>
      <c r="C808" s="26"/>
      <c r="D808" s="26"/>
      <c r="G808" s="17"/>
    </row>
    <row r="809" spans="2:7" ht="12.75" customHeight="1">
      <c r="B809" s="26"/>
      <c r="C809" s="26"/>
      <c r="D809" s="26"/>
      <c r="G809" s="17"/>
    </row>
    <row r="810" spans="2:7" ht="12.75" customHeight="1">
      <c r="B810" s="26"/>
      <c r="C810" s="26"/>
      <c r="D810" s="26"/>
      <c r="G810" s="17"/>
    </row>
    <row r="811" spans="2:7" ht="12.75" customHeight="1">
      <c r="B811" s="26"/>
      <c r="C811" s="26"/>
      <c r="D811" s="26"/>
      <c r="G811" s="17"/>
    </row>
    <row r="812" spans="2:7" ht="12.75" customHeight="1">
      <c r="B812" s="26"/>
      <c r="C812" s="26"/>
      <c r="D812" s="26"/>
      <c r="G812" s="17"/>
    </row>
    <row r="813" spans="2:7" ht="12.75" customHeight="1">
      <c r="B813" s="26"/>
      <c r="C813" s="26"/>
      <c r="D813" s="26"/>
      <c r="G813" s="17"/>
    </row>
    <row r="814" spans="2:7" ht="12.75" customHeight="1">
      <c r="B814" s="26"/>
      <c r="C814" s="26"/>
      <c r="D814" s="26"/>
      <c r="G814" s="17"/>
    </row>
    <row r="815" spans="2:7" ht="12.75" customHeight="1">
      <c r="B815" s="26"/>
      <c r="C815" s="26"/>
      <c r="D815" s="26"/>
      <c r="G815" s="17"/>
    </row>
    <row r="816" spans="2:7" ht="12.75" customHeight="1">
      <c r="B816" s="26"/>
      <c r="C816" s="26"/>
      <c r="D816" s="26"/>
      <c r="G816" s="17"/>
    </row>
    <row r="817" spans="2:7" ht="12.75" customHeight="1">
      <c r="B817" s="26"/>
      <c r="C817" s="26"/>
      <c r="D817" s="26"/>
      <c r="G817" s="17"/>
    </row>
    <row r="818" spans="2:7" ht="12.75" customHeight="1">
      <c r="B818" s="26"/>
      <c r="C818" s="26"/>
      <c r="D818" s="26"/>
      <c r="G818" s="17"/>
    </row>
    <row r="819" spans="2:7" ht="12.75" customHeight="1">
      <c r="B819" s="26"/>
      <c r="C819" s="26"/>
      <c r="D819" s="26"/>
      <c r="G819" s="17"/>
    </row>
    <row r="820" spans="2:7" ht="12.75" customHeight="1">
      <c r="B820" s="26"/>
      <c r="C820" s="26"/>
      <c r="D820" s="26"/>
      <c r="G820" s="17"/>
    </row>
    <row r="821" spans="2:7" ht="12.75" customHeight="1">
      <c r="B821" s="26"/>
      <c r="C821" s="26"/>
      <c r="D821" s="26"/>
      <c r="G821" s="17"/>
    </row>
    <row r="822" spans="2:7" ht="12.75" customHeight="1">
      <c r="B822" s="26"/>
      <c r="C822" s="26"/>
      <c r="D822" s="26"/>
      <c r="G822" s="17"/>
    </row>
    <row r="823" spans="2:7" ht="12.75" customHeight="1">
      <c r="B823" s="26"/>
      <c r="C823" s="26"/>
      <c r="D823" s="26"/>
      <c r="G823" s="17"/>
    </row>
    <row r="824" spans="2:7" ht="12.75" customHeight="1">
      <c r="B824" s="26"/>
      <c r="C824" s="26"/>
      <c r="D824" s="26"/>
      <c r="G824" s="17"/>
    </row>
    <row r="825" spans="2:7" ht="12.75" customHeight="1">
      <c r="B825" s="26"/>
      <c r="C825" s="26"/>
      <c r="D825" s="26"/>
      <c r="G825" s="17"/>
    </row>
    <row r="826" spans="2:7" ht="12.75" customHeight="1">
      <c r="B826" s="26"/>
      <c r="C826" s="26"/>
      <c r="D826" s="26"/>
      <c r="G826" s="17"/>
    </row>
    <row r="827" spans="2:7" ht="12.75" customHeight="1">
      <c r="B827" s="26"/>
      <c r="C827" s="26"/>
      <c r="D827" s="26"/>
      <c r="G827" s="17"/>
    </row>
    <row r="828" spans="2:7" ht="12.75" customHeight="1">
      <c r="B828" s="26"/>
      <c r="C828" s="26"/>
      <c r="D828" s="26"/>
      <c r="G828" s="17"/>
    </row>
    <row r="829" spans="2:7" ht="12.75" customHeight="1">
      <c r="B829" s="26"/>
      <c r="C829" s="26"/>
      <c r="D829" s="26"/>
      <c r="G829" s="17"/>
    </row>
    <row r="830" spans="2:7" ht="12.75" customHeight="1">
      <c r="B830" s="26"/>
      <c r="C830" s="26"/>
      <c r="D830" s="26"/>
      <c r="G830" s="17"/>
    </row>
    <row r="831" spans="2:7" ht="12.75" customHeight="1">
      <c r="B831" s="26"/>
      <c r="C831" s="26"/>
      <c r="D831" s="26"/>
      <c r="G831" s="17"/>
    </row>
    <row r="832" spans="2:7" ht="12.75" customHeight="1">
      <c r="B832" s="26"/>
      <c r="C832" s="26"/>
      <c r="D832" s="26"/>
      <c r="G832" s="17"/>
    </row>
    <row r="833" spans="2:7" ht="12.75" customHeight="1">
      <c r="B833" s="26"/>
      <c r="C833" s="26"/>
      <c r="D833" s="26"/>
      <c r="G833" s="17"/>
    </row>
    <row r="834" spans="2:7" ht="12.75" customHeight="1">
      <c r="B834" s="26"/>
      <c r="C834" s="26"/>
      <c r="D834" s="26"/>
      <c r="G834" s="17"/>
    </row>
    <row r="835" spans="2:7" ht="12.75" customHeight="1">
      <c r="B835" s="26"/>
      <c r="C835" s="26"/>
      <c r="D835" s="26"/>
      <c r="G835" s="17"/>
    </row>
    <row r="836" spans="2:7" ht="12.75" customHeight="1">
      <c r="B836" s="26"/>
      <c r="C836" s="26"/>
      <c r="D836" s="26"/>
      <c r="G836" s="17"/>
    </row>
    <row r="837" spans="2:7" ht="12.75" customHeight="1">
      <c r="B837" s="26"/>
      <c r="C837" s="26"/>
      <c r="D837" s="26"/>
      <c r="G837" s="17"/>
    </row>
    <row r="838" spans="2:7" ht="12.75" customHeight="1">
      <c r="B838" s="26"/>
      <c r="C838" s="26"/>
      <c r="D838" s="26"/>
      <c r="G838" s="17"/>
    </row>
    <row r="839" spans="2:7" ht="12.75" customHeight="1">
      <c r="B839" s="26"/>
      <c r="C839" s="26"/>
      <c r="D839" s="26"/>
      <c r="G839" s="17"/>
    </row>
    <row r="840" spans="2:7" ht="12.75" customHeight="1">
      <c r="B840" s="26"/>
      <c r="C840" s="26"/>
      <c r="D840" s="26"/>
      <c r="G840" s="17"/>
    </row>
    <row r="841" spans="2:7" ht="12.75" customHeight="1">
      <c r="B841" s="26"/>
      <c r="C841" s="26"/>
      <c r="D841" s="26"/>
      <c r="G841" s="17"/>
    </row>
    <row r="842" spans="2:7" ht="12.75" customHeight="1">
      <c r="B842" s="26"/>
      <c r="C842" s="26"/>
      <c r="D842" s="26"/>
      <c r="G842" s="17"/>
    </row>
    <row r="843" spans="2:7" ht="12.75" customHeight="1">
      <c r="B843" s="26"/>
      <c r="C843" s="26"/>
      <c r="D843" s="26"/>
      <c r="G843" s="17"/>
    </row>
    <row r="844" spans="2:7" ht="12.75" customHeight="1">
      <c r="B844" s="26"/>
      <c r="C844" s="26"/>
      <c r="D844" s="26"/>
      <c r="G844" s="17"/>
    </row>
    <row r="845" spans="2:7" ht="12.75" customHeight="1">
      <c r="B845" s="26"/>
      <c r="C845" s="26"/>
      <c r="D845" s="26"/>
      <c r="G845" s="17"/>
    </row>
    <row r="846" spans="2:7" ht="12.75" customHeight="1">
      <c r="B846" s="26"/>
      <c r="C846" s="26"/>
      <c r="D846" s="26"/>
      <c r="G846" s="17"/>
    </row>
    <row r="847" spans="2:7" ht="12.75" customHeight="1">
      <c r="B847" s="26"/>
      <c r="C847" s="26"/>
      <c r="D847" s="26"/>
      <c r="G847" s="17"/>
    </row>
    <row r="848" spans="2:7" ht="12.75" customHeight="1">
      <c r="B848" s="26"/>
      <c r="C848" s="26"/>
      <c r="D848" s="26"/>
      <c r="G848" s="17"/>
    </row>
    <row r="849" spans="2:7" ht="12.75" customHeight="1">
      <c r="B849" s="26"/>
      <c r="C849" s="26"/>
      <c r="D849" s="26"/>
      <c r="G849" s="17"/>
    </row>
    <row r="850" spans="2:7" ht="12.75" customHeight="1">
      <c r="B850" s="26"/>
      <c r="C850" s="26"/>
      <c r="D850" s="26"/>
      <c r="G850" s="17"/>
    </row>
    <row r="851" spans="2:7" ht="12.75" customHeight="1">
      <c r="B851" s="26"/>
      <c r="C851" s="26"/>
      <c r="D851" s="26"/>
      <c r="G851" s="17"/>
    </row>
    <row r="852" spans="2:7" ht="12.75" customHeight="1">
      <c r="B852" s="26"/>
      <c r="C852" s="26"/>
      <c r="D852" s="26"/>
      <c r="G852" s="17"/>
    </row>
    <row r="853" spans="2:7" ht="12.75" customHeight="1">
      <c r="B853" s="26"/>
      <c r="C853" s="26"/>
      <c r="D853" s="26"/>
      <c r="G853" s="17"/>
    </row>
    <row r="854" spans="2:7" ht="12.75" customHeight="1">
      <c r="B854" s="26"/>
      <c r="C854" s="26"/>
      <c r="D854" s="26"/>
      <c r="G854" s="17"/>
    </row>
    <row r="855" spans="2:7" ht="12.75" customHeight="1">
      <c r="B855" s="26"/>
      <c r="C855" s="26"/>
      <c r="D855" s="26"/>
      <c r="G855" s="17"/>
    </row>
    <row r="856" spans="2:7" ht="12.75" customHeight="1">
      <c r="B856" s="26"/>
      <c r="C856" s="26"/>
      <c r="D856" s="26"/>
      <c r="G856" s="17"/>
    </row>
    <row r="857" spans="2:7" ht="12.75" customHeight="1">
      <c r="B857" s="26"/>
      <c r="C857" s="26"/>
      <c r="D857" s="26"/>
      <c r="G857" s="17"/>
    </row>
    <row r="858" spans="2:7" ht="12.75" customHeight="1">
      <c r="B858" s="26"/>
      <c r="C858" s="26"/>
      <c r="D858" s="26"/>
      <c r="G858" s="17"/>
    </row>
    <row r="859" spans="2:7" ht="12.75" customHeight="1">
      <c r="B859" s="26"/>
      <c r="C859" s="26"/>
      <c r="D859" s="26"/>
      <c r="G859" s="17"/>
    </row>
    <row r="860" spans="2:7" ht="12.75" customHeight="1">
      <c r="B860" s="26"/>
      <c r="C860" s="26"/>
      <c r="D860" s="26"/>
      <c r="G860" s="17"/>
    </row>
    <row r="861" spans="2:7" ht="12.75" customHeight="1">
      <c r="B861" s="26"/>
      <c r="C861" s="26"/>
      <c r="D861" s="26"/>
      <c r="G861" s="17"/>
    </row>
    <row r="862" spans="2:7" ht="12.75" customHeight="1">
      <c r="B862" s="26"/>
      <c r="C862" s="26"/>
      <c r="D862" s="26"/>
      <c r="G862" s="17"/>
    </row>
    <row r="863" spans="2:7" ht="12.75" customHeight="1">
      <c r="B863" s="26"/>
      <c r="C863" s="26"/>
      <c r="D863" s="26"/>
      <c r="G863" s="17"/>
    </row>
    <row r="864" spans="2:7" ht="12.75" customHeight="1">
      <c r="B864" s="26"/>
      <c r="C864" s="26"/>
      <c r="D864" s="26"/>
      <c r="G864" s="17"/>
    </row>
    <row r="865" spans="2:7" ht="12.75" customHeight="1">
      <c r="B865" s="26"/>
      <c r="C865" s="26"/>
      <c r="D865" s="26"/>
      <c r="G865" s="17"/>
    </row>
    <row r="866" spans="2:7" ht="12.75" customHeight="1">
      <c r="B866" s="26"/>
      <c r="C866" s="26"/>
      <c r="D866" s="26"/>
      <c r="G866" s="17"/>
    </row>
    <row r="867" spans="2:7" ht="12.75" customHeight="1">
      <c r="B867" s="26"/>
      <c r="C867" s="26"/>
      <c r="D867" s="26"/>
      <c r="G867" s="17"/>
    </row>
    <row r="868" spans="2:7" ht="12.75" customHeight="1">
      <c r="B868" s="26"/>
      <c r="C868" s="26"/>
      <c r="D868" s="26"/>
      <c r="G868" s="17"/>
    </row>
    <row r="869" spans="2:7" ht="12.75" customHeight="1">
      <c r="B869" s="26"/>
      <c r="C869" s="26"/>
      <c r="D869" s="26"/>
      <c r="G869" s="17"/>
    </row>
    <row r="870" spans="2:7" ht="12.75" customHeight="1">
      <c r="B870" s="26"/>
      <c r="C870" s="26"/>
      <c r="D870" s="26"/>
      <c r="G870" s="17"/>
    </row>
    <row r="871" spans="2:7" ht="12.75" customHeight="1">
      <c r="B871" s="26"/>
      <c r="C871" s="26"/>
      <c r="D871" s="26"/>
      <c r="G871" s="17"/>
    </row>
    <row r="872" spans="2:7" ht="12.75" customHeight="1">
      <c r="B872" s="26"/>
      <c r="C872" s="26"/>
      <c r="D872" s="26"/>
      <c r="G872" s="17"/>
    </row>
    <row r="873" spans="2:7" ht="12.75" customHeight="1">
      <c r="B873" s="26"/>
      <c r="C873" s="26"/>
      <c r="D873" s="26"/>
      <c r="G873" s="17"/>
    </row>
    <row r="874" spans="2:7" ht="12.75" customHeight="1">
      <c r="B874" s="26"/>
      <c r="C874" s="26"/>
      <c r="D874" s="26"/>
      <c r="G874" s="17"/>
    </row>
    <row r="875" spans="2:7" ht="12.75" customHeight="1">
      <c r="B875" s="26"/>
      <c r="C875" s="26"/>
      <c r="D875" s="26"/>
      <c r="G875" s="17"/>
    </row>
    <row r="876" spans="2:7" ht="12.75" customHeight="1">
      <c r="B876" s="26"/>
      <c r="C876" s="26"/>
      <c r="D876" s="26"/>
      <c r="G876" s="17"/>
    </row>
    <row r="877" spans="2:7" ht="12.75" customHeight="1">
      <c r="B877" s="26"/>
      <c r="C877" s="26"/>
      <c r="D877" s="26"/>
      <c r="G877" s="17"/>
    </row>
    <row r="878" spans="2:7" ht="12.75" customHeight="1">
      <c r="B878" s="26"/>
      <c r="C878" s="26"/>
      <c r="D878" s="26"/>
      <c r="G878" s="17"/>
    </row>
    <row r="879" spans="2:7" ht="12.75" customHeight="1">
      <c r="B879" s="26"/>
      <c r="C879" s="26"/>
      <c r="D879" s="26"/>
      <c r="G879" s="17"/>
    </row>
    <row r="880" spans="2:7" ht="12.75" customHeight="1">
      <c r="B880" s="26"/>
      <c r="C880" s="26"/>
      <c r="D880" s="26"/>
      <c r="G880" s="17"/>
    </row>
    <row r="881" spans="2:7" ht="12.75" customHeight="1">
      <c r="B881" s="26"/>
      <c r="C881" s="26"/>
      <c r="D881" s="26"/>
      <c r="G881" s="17"/>
    </row>
    <row r="882" spans="2:7" ht="12.75" customHeight="1">
      <c r="B882" s="26"/>
      <c r="C882" s="26"/>
      <c r="D882" s="26"/>
      <c r="G882" s="17"/>
    </row>
    <row r="883" spans="2:7" ht="12.75" customHeight="1">
      <c r="B883" s="26"/>
      <c r="C883" s="26"/>
      <c r="D883" s="26"/>
      <c r="G883" s="17"/>
    </row>
    <row r="884" spans="2:7" ht="12.75" customHeight="1">
      <c r="B884" s="26"/>
      <c r="C884" s="26"/>
      <c r="D884" s="26"/>
      <c r="G884" s="17"/>
    </row>
    <row r="885" spans="2:7" ht="12.75" customHeight="1">
      <c r="B885" s="26"/>
      <c r="C885" s="26"/>
      <c r="D885" s="26"/>
      <c r="G885" s="17"/>
    </row>
    <row r="886" spans="2:7" ht="12.75" customHeight="1">
      <c r="B886" s="26"/>
      <c r="C886" s="26"/>
      <c r="D886" s="26"/>
      <c r="G886" s="17"/>
    </row>
    <row r="887" spans="2:7" ht="12.75" customHeight="1">
      <c r="B887" s="26"/>
      <c r="C887" s="26"/>
      <c r="D887" s="26"/>
      <c r="G887" s="17"/>
    </row>
    <row r="888" spans="2:7" ht="12.75" customHeight="1">
      <c r="B888" s="26"/>
      <c r="C888" s="26"/>
      <c r="D888" s="26"/>
      <c r="G888" s="17"/>
    </row>
    <row r="889" spans="2:7" ht="12.75" customHeight="1">
      <c r="B889" s="26"/>
      <c r="C889" s="26"/>
      <c r="D889" s="26"/>
      <c r="G889" s="17"/>
    </row>
    <row r="890" spans="2:7" ht="12.75" customHeight="1">
      <c r="B890" s="26"/>
      <c r="C890" s="26"/>
      <c r="D890" s="26"/>
      <c r="G890" s="17"/>
    </row>
    <row r="891" spans="2:7" ht="12.75" customHeight="1">
      <c r="B891" s="26"/>
      <c r="C891" s="26"/>
      <c r="D891" s="26"/>
      <c r="G891" s="17"/>
    </row>
    <row r="892" spans="2:7" ht="12.75" customHeight="1">
      <c r="B892" s="26"/>
      <c r="C892" s="26"/>
      <c r="D892" s="26"/>
      <c r="G892" s="17"/>
    </row>
    <row r="893" spans="2:7" ht="12.75" customHeight="1">
      <c r="B893" s="26"/>
      <c r="C893" s="26"/>
      <c r="D893" s="26"/>
      <c r="G893" s="17"/>
    </row>
    <row r="894" spans="2:7" ht="12.75" customHeight="1">
      <c r="B894" s="26"/>
      <c r="C894" s="26"/>
      <c r="D894" s="26"/>
      <c r="G894" s="17"/>
    </row>
    <row r="895" spans="2:7" ht="12.75" customHeight="1">
      <c r="B895" s="26"/>
      <c r="C895" s="26"/>
      <c r="D895" s="26"/>
      <c r="G895" s="17"/>
    </row>
    <row r="896" spans="2:7" ht="12.75" customHeight="1">
      <c r="B896" s="26"/>
      <c r="C896" s="26"/>
      <c r="D896" s="26"/>
      <c r="G896" s="17"/>
    </row>
    <row r="897" spans="2:7" ht="12.75" customHeight="1">
      <c r="B897" s="26"/>
      <c r="C897" s="26"/>
      <c r="D897" s="26"/>
      <c r="G897" s="17"/>
    </row>
    <row r="898" spans="2:7" ht="12.75" customHeight="1">
      <c r="B898" s="26"/>
      <c r="C898" s="26"/>
      <c r="D898" s="26"/>
      <c r="G898" s="17"/>
    </row>
    <row r="899" spans="2:7" ht="12.75" customHeight="1">
      <c r="B899" s="26"/>
      <c r="C899" s="26"/>
      <c r="D899" s="26"/>
      <c r="G899" s="17"/>
    </row>
    <row r="900" spans="2:7" ht="12.75" customHeight="1">
      <c r="B900" s="26"/>
      <c r="C900" s="26"/>
      <c r="D900" s="26"/>
      <c r="G900" s="17"/>
    </row>
    <row r="901" spans="2:7" ht="12.75" customHeight="1">
      <c r="B901" s="26"/>
      <c r="C901" s="26"/>
      <c r="D901" s="26"/>
      <c r="G901" s="17"/>
    </row>
    <row r="902" spans="2:7" ht="12.75" customHeight="1">
      <c r="B902" s="26"/>
      <c r="C902" s="26"/>
      <c r="D902" s="26"/>
      <c r="G902" s="17"/>
    </row>
    <row r="903" spans="2:7" ht="12.75" customHeight="1">
      <c r="B903" s="26"/>
      <c r="C903" s="26"/>
      <c r="D903" s="26"/>
      <c r="G903" s="17"/>
    </row>
    <row r="904" spans="2:7" ht="12.75" customHeight="1">
      <c r="B904" s="26"/>
      <c r="C904" s="26"/>
      <c r="D904" s="26"/>
      <c r="G904" s="17"/>
    </row>
    <row r="905" spans="2:7" ht="12.75" customHeight="1">
      <c r="B905" s="26"/>
      <c r="C905" s="26"/>
      <c r="D905" s="26"/>
      <c r="G905" s="17"/>
    </row>
    <row r="906" spans="2:7" ht="12.75" customHeight="1">
      <c r="B906" s="26"/>
      <c r="C906" s="26"/>
      <c r="D906" s="26"/>
      <c r="G906" s="17"/>
    </row>
    <row r="907" spans="2:7" ht="12.75" customHeight="1">
      <c r="B907" s="26"/>
      <c r="C907" s="26"/>
      <c r="D907" s="26"/>
      <c r="G907" s="17"/>
    </row>
    <row r="908" spans="2:7" ht="12.75" customHeight="1">
      <c r="B908" s="26"/>
      <c r="C908" s="26"/>
      <c r="D908" s="26"/>
      <c r="G908" s="17"/>
    </row>
    <row r="909" spans="2:7" ht="12.75" customHeight="1">
      <c r="B909" s="26"/>
      <c r="C909" s="26"/>
      <c r="D909" s="26"/>
      <c r="G909" s="17"/>
    </row>
    <row r="910" spans="2:7" ht="12.75" customHeight="1">
      <c r="B910" s="26"/>
      <c r="C910" s="26"/>
      <c r="D910" s="26"/>
      <c r="G910" s="17"/>
    </row>
    <row r="911" spans="2:7" ht="12.75" customHeight="1">
      <c r="B911" s="26"/>
      <c r="C911" s="26"/>
      <c r="D911" s="26"/>
      <c r="G911" s="17"/>
    </row>
    <row r="912" spans="2:7" ht="12.75" customHeight="1">
      <c r="B912" s="26"/>
      <c r="C912" s="26"/>
      <c r="D912" s="26"/>
      <c r="G912" s="17"/>
    </row>
    <row r="913" spans="2:7" ht="12.75" customHeight="1">
      <c r="B913" s="26"/>
      <c r="C913" s="26"/>
      <c r="D913" s="26"/>
      <c r="G913" s="17"/>
    </row>
    <row r="914" spans="2:7" ht="12.75" customHeight="1">
      <c r="B914" s="26"/>
      <c r="C914" s="26"/>
      <c r="D914" s="26"/>
      <c r="G914" s="17"/>
    </row>
    <row r="915" spans="2:7" ht="12.75" customHeight="1">
      <c r="B915" s="26"/>
      <c r="C915" s="26"/>
      <c r="D915" s="26"/>
      <c r="G915" s="17"/>
    </row>
    <row r="916" spans="2:7" ht="12.75" customHeight="1">
      <c r="B916" s="26"/>
      <c r="C916" s="26"/>
      <c r="D916" s="26"/>
      <c r="G916" s="17"/>
    </row>
    <row r="917" spans="2:7" ht="12.75" customHeight="1">
      <c r="B917" s="26"/>
      <c r="C917" s="26"/>
      <c r="D917" s="26"/>
      <c r="G917" s="17"/>
    </row>
    <row r="918" spans="2:7" ht="12.75" customHeight="1">
      <c r="B918" s="26"/>
      <c r="C918" s="26"/>
      <c r="D918" s="26"/>
      <c r="G918" s="17"/>
    </row>
    <row r="919" spans="2:7" ht="12.75" customHeight="1">
      <c r="B919" s="26"/>
      <c r="C919" s="26"/>
      <c r="D919" s="26"/>
      <c r="G919" s="17"/>
    </row>
    <row r="920" spans="2:7" ht="12.75" customHeight="1">
      <c r="B920" s="26"/>
      <c r="C920" s="26"/>
      <c r="D920" s="26"/>
      <c r="G920" s="17"/>
    </row>
    <row r="921" spans="2:7" ht="12.75" customHeight="1">
      <c r="B921" s="26"/>
      <c r="C921" s="26"/>
      <c r="D921" s="26"/>
      <c r="G921" s="17"/>
    </row>
    <row r="922" spans="2:7" ht="12.75" customHeight="1">
      <c r="B922" s="26"/>
      <c r="C922" s="26"/>
      <c r="D922" s="26"/>
      <c r="G922" s="17"/>
    </row>
    <row r="923" spans="2:7" ht="12.75" customHeight="1">
      <c r="B923" s="26"/>
      <c r="C923" s="26"/>
      <c r="D923" s="26"/>
      <c r="G923" s="17"/>
    </row>
    <row r="924" spans="2:7" ht="12.75" customHeight="1">
      <c r="B924" s="26"/>
      <c r="C924" s="26"/>
      <c r="D924" s="26"/>
      <c r="G924" s="17"/>
    </row>
    <row r="925" spans="2:7" ht="12.75" customHeight="1">
      <c r="B925" s="26"/>
      <c r="C925" s="26"/>
      <c r="D925" s="26"/>
      <c r="G925" s="17"/>
    </row>
    <row r="926" spans="2:7" ht="12.75" customHeight="1">
      <c r="B926" s="26"/>
      <c r="C926" s="26"/>
      <c r="D926" s="26"/>
      <c r="G926" s="17"/>
    </row>
    <row r="927" spans="2:7" ht="12.75" customHeight="1">
      <c r="B927" s="26"/>
      <c r="C927" s="26"/>
      <c r="D927" s="26"/>
      <c r="G927" s="17"/>
    </row>
    <row r="928" spans="2:7" ht="12.75" customHeight="1">
      <c r="B928" s="26"/>
      <c r="C928" s="26"/>
      <c r="D928" s="26"/>
      <c r="G928" s="17"/>
    </row>
    <row r="929" spans="2:7" ht="12.75" customHeight="1">
      <c r="B929" s="26"/>
      <c r="C929" s="26"/>
      <c r="D929" s="26"/>
      <c r="G929" s="17"/>
    </row>
    <row r="930" spans="2:7" ht="12.75" customHeight="1">
      <c r="B930" s="26"/>
      <c r="C930" s="26"/>
      <c r="D930" s="26"/>
      <c r="G930" s="17"/>
    </row>
    <row r="931" spans="2:7" ht="12.75" customHeight="1">
      <c r="B931" s="26"/>
      <c r="C931" s="26"/>
      <c r="D931" s="26"/>
      <c r="G931" s="17"/>
    </row>
    <row r="932" spans="2:7" ht="12.75" customHeight="1">
      <c r="B932" s="26"/>
      <c r="C932" s="26"/>
      <c r="D932" s="26"/>
      <c r="G932" s="17"/>
    </row>
    <row r="933" spans="2:7" ht="12.75" customHeight="1">
      <c r="B933" s="26"/>
      <c r="C933" s="26"/>
      <c r="D933" s="26"/>
      <c r="G933" s="17"/>
    </row>
    <row r="934" spans="2:7" ht="12.75" customHeight="1">
      <c r="B934" s="26"/>
      <c r="C934" s="26"/>
      <c r="D934" s="26"/>
      <c r="G934" s="17"/>
    </row>
    <row r="935" spans="2:7" ht="12.75" customHeight="1">
      <c r="B935" s="26"/>
      <c r="C935" s="26"/>
      <c r="D935" s="26"/>
      <c r="G935" s="17"/>
    </row>
    <row r="936" spans="2:7" ht="12.75" customHeight="1">
      <c r="B936" s="26"/>
      <c r="C936" s="26"/>
      <c r="D936" s="26"/>
      <c r="G936" s="17"/>
    </row>
    <row r="937" spans="2:7" ht="12.75" customHeight="1">
      <c r="B937" s="26"/>
      <c r="C937" s="26"/>
      <c r="D937" s="26"/>
      <c r="G937" s="17"/>
    </row>
    <row r="938" spans="2:7" ht="12.75" customHeight="1">
      <c r="B938" s="26"/>
      <c r="C938" s="26"/>
      <c r="D938" s="26"/>
      <c r="G938" s="17"/>
    </row>
    <row r="939" spans="2:7" ht="12.75" customHeight="1">
      <c r="B939" s="26"/>
      <c r="C939" s="26"/>
      <c r="D939" s="26"/>
      <c r="G939" s="17"/>
    </row>
    <row r="940" spans="2:7" ht="12.75" customHeight="1">
      <c r="B940" s="26"/>
      <c r="C940" s="26"/>
      <c r="D940" s="26"/>
      <c r="G940" s="17"/>
    </row>
    <row r="941" spans="2:7" ht="12.75" customHeight="1">
      <c r="B941" s="26"/>
      <c r="C941" s="26"/>
      <c r="D941" s="26"/>
      <c r="G941" s="17"/>
    </row>
    <row r="942" spans="2:7" ht="12.75" customHeight="1">
      <c r="B942" s="26"/>
      <c r="C942" s="26"/>
      <c r="D942" s="26"/>
      <c r="G942" s="17"/>
    </row>
    <row r="943" spans="2:7" ht="12.75" customHeight="1">
      <c r="B943" s="26"/>
      <c r="C943" s="26"/>
      <c r="D943" s="26"/>
      <c r="G943" s="17"/>
    </row>
    <row r="944" spans="2:7" ht="12.75" customHeight="1">
      <c r="B944" s="26"/>
      <c r="C944" s="26"/>
      <c r="D944" s="26"/>
      <c r="G944" s="17"/>
    </row>
    <row r="945" spans="2:7" ht="12.75" customHeight="1">
      <c r="B945" s="26"/>
      <c r="C945" s="26"/>
      <c r="D945" s="26"/>
      <c r="G945" s="17"/>
    </row>
    <row r="946" spans="2:7" ht="12.75" customHeight="1">
      <c r="B946" s="26"/>
      <c r="C946" s="26"/>
      <c r="D946" s="26"/>
      <c r="G946" s="17"/>
    </row>
    <row r="947" spans="2:7" ht="12.75" customHeight="1">
      <c r="B947" s="26"/>
      <c r="C947" s="26"/>
      <c r="D947" s="26"/>
      <c r="G947" s="17"/>
    </row>
    <row r="948" spans="2:7" ht="12.75" customHeight="1">
      <c r="B948" s="26"/>
      <c r="C948" s="26"/>
      <c r="D948" s="26"/>
      <c r="G948" s="17"/>
    </row>
    <row r="949" spans="2:7" ht="12.75" customHeight="1">
      <c r="B949" s="26"/>
      <c r="C949" s="26"/>
      <c r="D949" s="26"/>
      <c r="G949" s="17"/>
    </row>
    <row r="950" spans="2:7" ht="12.75" customHeight="1">
      <c r="B950" s="26"/>
      <c r="C950" s="26"/>
      <c r="D950" s="26"/>
      <c r="G950" s="17"/>
    </row>
    <row r="951" spans="2:7" ht="12.75" customHeight="1">
      <c r="B951" s="26"/>
      <c r="C951" s="26"/>
      <c r="D951" s="26"/>
      <c r="G951" s="17"/>
    </row>
    <row r="952" spans="2:7" ht="12.75" customHeight="1">
      <c r="B952" s="26"/>
      <c r="C952" s="26"/>
      <c r="D952" s="26"/>
      <c r="G952" s="17"/>
    </row>
    <row r="953" spans="2:7" ht="12.75" customHeight="1">
      <c r="B953" s="26"/>
      <c r="C953" s="26"/>
      <c r="D953" s="26"/>
      <c r="G953" s="17"/>
    </row>
    <row r="954" spans="2:7" ht="12.75" customHeight="1">
      <c r="B954" s="26"/>
      <c r="C954" s="26"/>
      <c r="D954" s="26"/>
      <c r="G954" s="17"/>
    </row>
    <row r="955" spans="2:7" ht="12.75" customHeight="1">
      <c r="B955" s="26"/>
      <c r="C955" s="26"/>
      <c r="D955" s="26"/>
      <c r="G955" s="17"/>
    </row>
    <row r="956" spans="2:7" ht="12.75" customHeight="1">
      <c r="B956" s="26"/>
      <c r="C956" s="26"/>
      <c r="D956" s="26"/>
      <c r="G956" s="17"/>
    </row>
    <row r="957" spans="2:7" ht="12.75" customHeight="1">
      <c r="B957" s="26"/>
      <c r="C957" s="26"/>
      <c r="D957" s="26"/>
      <c r="G957" s="17"/>
    </row>
    <row r="958" spans="2:7" ht="12.75" customHeight="1">
      <c r="B958" s="26"/>
      <c r="C958" s="26"/>
      <c r="D958" s="26"/>
      <c r="G958" s="17"/>
    </row>
    <row r="959" spans="2:7" ht="12.75" customHeight="1">
      <c r="B959" s="26"/>
      <c r="C959" s="26"/>
      <c r="D959" s="26"/>
      <c r="G959" s="17"/>
    </row>
    <row r="960" spans="2:7" ht="12.75" customHeight="1">
      <c r="B960" s="26"/>
      <c r="C960" s="26"/>
      <c r="D960" s="26"/>
      <c r="G960" s="17"/>
    </row>
    <row r="961" spans="2:7" ht="12.75" customHeight="1">
      <c r="B961" s="26"/>
      <c r="C961" s="26"/>
      <c r="D961" s="26"/>
      <c r="G961" s="17"/>
    </row>
    <row r="962" spans="2:7" ht="12.75" customHeight="1">
      <c r="B962" s="26"/>
      <c r="C962" s="26"/>
      <c r="D962" s="26"/>
      <c r="G962" s="17"/>
    </row>
    <row r="963" spans="2:7" ht="12.75" customHeight="1">
      <c r="B963" s="26"/>
      <c r="C963" s="26"/>
      <c r="D963" s="26"/>
      <c r="G963" s="17"/>
    </row>
    <row r="964" spans="2:7" ht="12.75" customHeight="1">
      <c r="B964" s="26"/>
      <c r="C964" s="26"/>
      <c r="D964" s="26"/>
      <c r="G964" s="17"/>
    </row>
    <row r="965" spans="2:7" ht="12.75" customHeight="1">
      <c r="B965" s="26"/>
      <c r="C965" s="26"/>
      <c r="D965" s="26"/>
      <c r="G965" s="17"/>
    </row>
    <row r="966" spans="2:7" ht="12.75" customHeight="1">
      <c r="B966" s="26"/>
      <c r="C966" s="26"/>
      <c r="D966" s="26"/>
      <c r="G966" s="17"/>
    </row>
    <row r="967" spans="2:7" ht="12.75" customHeight="1">
      <c r="B967" s="26"/>
      <c r="C967" s="26"/>
      <c r="D967" s="26"/>
      <c r="G967" s="17"/>
    </row>
    <row r="968" spans="2:7" ht="12.75" customHeight="1">
      <c r="B968" s="26"/>
      <c r="C968" s="26"/>
      <c r="D968" s="26"/>
      <c r="G968" s="17"/>
    </row>
    <row r="969" spans="2:7" ht="12.75" customHeight="1">
      <c r="B969" s="26"/>
      <c r="C969" s="26"/>
      <c r="D969" s="26"/>
      <c r="G969" s="17"/>
    </row>
    <row r="970" spans="2:7" ht="12.75" customHeight="1">
      <c r="B970" s="26"/>
      <c r="C970" s="26"/>
      <c r="D970" s="26"/>
      <c r="G970" s="17"/>
    </row>
    <row r="971" spans="2:7" ht="12.75" customHeight="1">
      <c r="B971" s="26"/>
      <c r="C971" s="26"/>
      <c r="D971" s="26"/>
      <c r="G971" s="17"/>
    </row>
    <row r="972" spans="2:7" ht="12.75" customHeight="1">
      <c r="B972" s="26"/>
      <c r="C972" s="26"/>
      <c r="D972" s="26"/>
      <c r="G972" s="17"/>
    </row>
    <row r="973" spans="2:7" ht="12.75" customHeight="1">
      <c r="B973" s="26"/>
      <c r="C973" s="26"/>
      <c r="D973" s="26"/>
      <c r="G973" s="17"/>
    </row>
    <row r="974" spans="2:7" ht="12.75" customHeight="1">
      <c r="B974" s="26"/>
      <c r="C974" s="26"/>
      <c r="D974" s="26"/>
      <c r="G974" s="17"/>
    </row>
    <row r="975" spans="2:7" ht="12.75" customHeight="1">
      <c r="B975" s="26"/>
      <c r="C975" s="26"/>
      <c r="D975" s="26"/>
      <c r="G975" s="17"/>
    </row>
    <row r="976" spans="2:7" ht="12.75" customHeight="1">
      <c r="B976" s="26"/>
      <c r="C976" s="26"/>
      <c r="D976" s="26"/>
      <c r="G976" s="17"/>
    </row>
    <row r="977" spans="2:7" ht="12.75" customHeight="1">
      <c r="B977" s="26"/>
      <c r="C977" s="26"/>
      <c r="D977" s="26"/>
      <c r="G977" s="17"/>
    </row>
    <row r="978" spans="2:7" ht="12.75" customHeight="1">
      <c r="B978" s="26"/>
      <c r="C978" s="26"/>
      <c r="D978" s="26"/>
      <c r="G978" s="17"/>
    </row>
    <row r="979" spans="2:7" ht="12.75" customHeight="1">
      <c r="B979" s="26"/>
      <c r="C979" s="26"/>
      <c r="D979" s="26"/>
      <c r="G979" s="17"/>
    </row>
    <row r="980" spans="2:7" ht="12.75" customHeight="1">
      <c r="B980" s="26"/>
      <c r="C980" s="26"/>
      <c r="D980" s="26"/>
      <c r="G980" s="17"/>
    </row>
    <row r="981" spans="2:7" ht="12.75" customHeight="1">
      <c r="B981" s="26"/>
      <c r="C981" s="26"/>
      <c r="D981" s="26"/>
      <c r="G981" s="17"/>
    </row>
    <row r="982" spans="2:7" ht="12.75" customHeight="1">
      <c r="B982" s="26"/>
      <c r="C982" s="26"/>
      <c r="D982" s="26"/>
      <c r="G982" s="17"/>
    </row>
    <row r="983" spans="2:7" ht="12.75" customHeight="1">
      <c r="B983" s="26"/>
      <c r="C983" s="26"/>
      <c r="D983" s="26"/>
      <c r="G983" s="17"/>
    </row>
    <row r="984" spans="2:7" ht="12.75" customHeight="1">
      <c r="B984" s="26"/>
      <c r="C984" s="26"/>
      <c r="D984" s="26"/>
      <c r="G984" s="17"/>
    </row>
    <row r="985" spans="2:7" ht="12.75" customHeight="1">
      <c r="B985" s="26"/>
      <c r="C985" s="26"/>
      <c r="D985" s="26"/>
      <c r="G985" s="17"/>
    </row>
    <row r="986" spans="2:7" ht="12.75" customHeight="1">
      <c r="B986" s="26"/>
      <c r="C986" s="26"/>
      <c r="D986" s="26"/>
      <c r="G986" s="17"/>
    </row>
    <row r="987" spans="2:7" ht="12.75" customHeight="1">
      <c r="B987" s="26"/>
      <c r="C987" s="26"/>
      <c r="D987" s="26"/>
      <c r="G987" s="17"/>
    </row>
    <row r="988" spans="2:7" ht="12.75" customHeight="1">
      <c r="B988" s="26"/>
      <c r="C988" s="26"/>
      <c r="D988" s="26"/>
      <c r="G988" s="17"/>
    </row>
    <row r="989" spans="2:7" ht="12.75" customHeight="1">
      <c r="B989" s="26"/>
      <c r="C989" s="26"/>
      <c r="D989" s="26"/>
      <c r="G989" s="17"/>
    </row>
    <row r="990" spans="2:7" ht="12.75" customHeight="1">
      <c r="B990" s="26"/>
      <c r="C990" s="26"/>
      <c r="D990" s="26"/>
      <c r="G990" s="17"/>
    </row>
    <row r="991" spans="2:7" ht="12.75" customHeight="1">
      <c r="B991" s="26"/>
      <c r="C991" s="26"/>
      <c r="D991" s="26"/>
      <c r="G991" s="17"/>
    </row>
    <row r="992" spans="2:7" ht="12.75" customHeight="1">
      <c r="B992" s="26"/>
      <c r="C992" s="26"/>
      <c r="D992" s="26"/>
      <c r="G992" s="17"/>
    </row>
    <row r="993" spans="2:7" ht="12.75" customHeight="1">
      <c r="B993" s="26"/>
      <c r="C993" s="26"/>
      <c r="D993" s="26"/>
      <c r="G993" s="17"/>
    </row>
    <row r="994" spans="2:7" ht="12.75" customHeight="1">
      <c r="B994" s="26"/>
      <c r="C994" s="26"/>
      <c r="D994" s="26"/>
      <c r="G994" s="17"/>
    </row>
    <row r="995" spans="2:7" ht="12.75" customHeight="1">
      <c r="B995" s="26"/>
      <c r="C995" s="26"/>
      <c r="D995" s="26"/>
      <c r="G995" s="17"/>
    </row>
    <row r="996" spans="2:7" ht="12.75" customHeight="1">
      <c r="B996" s="26"/>
      <c r="C996" s="26"/>
      <c r="D996" s="26"/>
      <c r="G996" s="17"/>
    </row>
    <row r="997" spans="2:7" ht="12.75" customHeight="1">
      <c r="B997" s="26"/>
      <c r="C997" s="26"/>
      <c r="D997" s="26"/>
      <c r="G997" s="17"/>
    </row>
    <row r="998" spans="2:7" ht="12.75" customHeight="1">
      <c r="B998" s="26"/>
      <c r="C998" s="26"/>
      <c r="D998" s="26"/>
      <c r="G998" s="17"/>
    </row>
    <row r="999" spans="2:7" ht="12.75" customHeight="1">
      <c r="B999" s="26"/>
      <c r="C999" s="26"/>
      <c r="D999" s="26"/>
      <c r="G999" s="17"/>
    </row>
    <row r="1000" spans="2:7" ht="12.75" customHeight="1">
      <c r="B1000" s="26"/>
      <c r="C1000" s="26"/>
      <c r="D1000" s="26"/>
      <c r="G1000" s="17"/>
    </row>
    <row r="1001" spans="2:7" ht="12.75" customHeight="1">
      <c r="B1001" s="26"/>
      <c r="C1001" s="26"/>
      <c r="D1001" s="26"/>
      <c r="G1001" s="17"/>
    </row>
    <row r="1002" spans="2:7" ht="12.75" customHeight="1">
      <c r="B1002" s="26"/>
      <c r="C1002" s="26"/>
      <c r="D1002" s="26"/>
      <c r="G1002" s="17"/>
    </row>
    <row r="1003" spans="2:7" ht="12.75" customHeight="1">
      <c r="B1003" s="26"/>
      <c r="C1003" s="26"/>
      <c r="D1003" s="26"/>
      <c r="G1003" s="17"/>
    </row>
    <row r="1004" spans="2:7" ht="12.75" customHeight="1">
      <c r="B1004" s="26"/>
      <c r="C1004" s="26"/>
      <c r="D1004" s="26"/>
      <c r="G1004" s="17"/>
    </row>
    <row r="1005" spans="2:7" ht="12.75" customHeight="1">
      <c r="B1005" s="26"/>
      <c r="C1005" s="26"/>
      <c r="D1005" s="26"/>
      <c r="G1005" s="17"/>
    </row>
    <row r="1006" spans="2:7" ht="12.75" customHeight="1">
      <c r="G1006" s="17"/>
    </row>
    <row r="1007" spans="2:7" ht="12.75" customHeight="1"/>
  </sheetData>
  <sheetProtection algorithmName="SHA-512" hashValue="L+tb7MwSuzAAcpaypLeDcA66ukrE4g32UsoEhLhiospGeUZFBEz7fAduc3UE6Pu4ilCjoqHncz0LcaBjIPpDYw==" saltValue="Qc5o8DzWh+PMvfimS0df9g==" spinCount="100000" sheet="1" objects="1" scenarios="1"/>
  <mergeCells count="10">
    <mergeCell ref="F66:F68"/>
    <mergeCell ref="F74:F77"/>
    <mergeCell ref="F87:F91"/>
    <mergeCell ref="A1:E1"/>
    <mergeCell ref="A2:E2"/>
    <mergeCell ref="A3:E3"/>
    <mergeCell ref="A4:E4"/>
    <mergeCell ref="E39:E47"/>
    <mergeCell ref="F39:F47"/>
    <mergeCell ref="F81:F83"/>
  </mergeCells>
  <conditionalFormatting sqref="D99">
    <cfRule type="cellIs" dxfId="9" priority="3" operator="between">
      <formula>65</formula>
      <formula>100</formula>
    </cfRule>
    <cfRule type="cellIs" dxfId="0" priority="12" operator="lessThan">
      <formula>65</formula>
    </cfRule>
  </conditionalFormatting>
  <conditionalFormatting sqref="D18">
    <cfRule type="cellIs" dxfId="5" priority="7" operator="between">
      <formula>4</formula>
      <formula>10</formula>
    </cfRule>
    <cfRule type="cellIs" dxfId="1" priority="11" operator="lessThan">
      <formula>4</formula>
    </cfRule>
  </conditionalFormatting>
  <conditionalFormatting sqref="D28">
    <cfRule type="cellIs" dxfId="6" priority="6" operator="between">
      <formula>6</formula>
      <formula>15</formula>
    </cfRule>
    <cfRule type="cellIs" dxfId="2" priority="10" operator="lessThan">
      <formula>6</formula>
    </cfRule>
  </conditionalFormatting>
  <conditionalFormatting sqref="D34">
    <cfRule type="cellIs" dxfId="7" priority="5" operator="between">
      <formula>4</formula>
      <formula>10</formula>
    </cfRule>
    <cfRule type="cellIs" dxfId="3" priority="9" operator="lessThan">
      <formula>4</formula>
    </cfRule>
  </conditionalFormatting>
  <conditionalFormatting sqref="D92">
    <cfRule type="cellIs" dxfId="8" priority="4" operator="between">
      <formula>22</formula>
      <formula>55</formula>
    </cfRule>
    <cfRule type="cellIs" dxfId="4" priority="8" operator="lessThan">
      <formula>22</formula>
    </cfRule>
  </conditionalFormatting>
  <conditionalFormatting sqref="D98">
    <cfRule type="cellIs" dxfId="11" priority="1" operator="between">
      <formula>4</formula>
      <formula>10</formula>
    </cfRule>
    <cfRule type="cellIs" dxfId="10" priority="2" operator="lessThan">
      <formula>4</formula>
    </cfRule>
  </conditionalFormatting>
  <dataValidations count="6">
    <dataValidation type="list" operator="equal" allowBlank="1" showErrorMessage="1" sqref="B36 B71 B79 B85 B57 B93">
      <formula1>"Sim,Não,Parcialmente,N/A"</formula1>
      <formula2>0</formula2>
    </dataValidation>
    <dataValidation type="list" operator="equal" allowBlank="1" showErrorMessage="1" sqref="B94:B97 B37:B50 B52:B56 B58:B64 B66:B70 B72:B78 B17 B8:B10 B86:B91 B80:B84">
      <formula1>"Sim,Não,Parcialmente"</formula1>
    </dataValidation>
    <dataValidation type="list" operator="equal" allowBlank="1" showErrorMessage="1" sqref="B20:B27 B30:B33">
      <formula1>"Sim,Não,Parcialmente,"</formula1>
    </dataValidation>
    <dataValidation type="list" operator="equal" allowBlank="1" showErrorMessage="1" sqref="B13:B16">
      <formula1>"Sim,Não,Parcialmente,-"</formula1>
    </dataValidation>
    <dataValidation type="list" operator="equal" allowBlank="1" showErrorMessage="1" sqref="B11">
      <formula1>"Sim,Não"</formula1>
    </dataValidation>
    <dataValidation type="list" operator="equal" allowBlank="1" showErrorMessage="1" sqref="B12">
      <formula1>"Sim,Não,Parcialmente,-"</formula1>
    </dataValidation>
  </dataValidations>
  <pageMargins left="0.25" right="0.25" top="0.61111111111111105" bottom="0.75" header="0" footer="0"/>
  <pageSetup paperSize="9" fitToHeight="0" orientation="landscape" horizontalDpi="300" verticalDpi="300" r:id="rId1"/>
  <headerFooter>
    <oddFooter>&amp;CPágina &amp;P</oddFooter>
  </headerFooter>
</worksheet>
</file>

<file path=docProps/app.xml><?xml version="1.0" encoding="utf-8"?>
<Properties xmlns="http://schemas.openxmlformats.org/officeDocument/2006/extended-properties" xmlns:vt="http://schemas.openxmlformats.org/officeDocument/2006/docPropsVTypes">
  <Template/>
  <TotalTime>91</TotalTime>
  <Application>Microsoft Excel</Application>
  <DocSecurity>0</DocSecurity>
  <ScaleCrop>false</ScaleCrop>
  <HeadingPairs>
    <vt:vector size="2" baseType="variant">
      <vt:variant>
        <vt:lpstr>Planilhas</vt:lpstr>
      </vt:variant>
      <vt:variant>
        <vt:i4>1</vt:i4>
      </vt:variant>
    </vt:vector>
  </HeadingPairs>
  <TitlesOfParts>
    <vt:vector size="1" baseType="lpstr">
      <vt:lpstr>Avaliação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Ione  Duarte Figueiredo</dc:creator>
  <dc:description/>
  <cp:lastModifiedBy>Francisco de Assis Galindo de Oliveira</cp:lastModifiedBy>
  <cp:revision>5</cp:revision>
  <dcterms:created xsi:type="dcterms:W3CDTF">2024-03-08T20:48:38Z</dcterms:created>
  <dcterms:modified xsi:type="dcterms:W3CDTF">2026-03-04T17:15:13Z</dcterms:modified>
  <dc:language>pt-BR</dc:language>
</cp:coreProperties>
</file>